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tivitate curenta\Partidul Social Democrat PSD\2024\"/>
    </mc:Choice>
  </mc:AlternateContent>
  <xr:revisionPtr revIDLastSave="0" documentId="13_ncr:1_{2E2763C2-5BE8-4A12-A667-02BC2A18287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VENITURI Anexa 16" sheetId="1" r:id="rId1"/>
    <sheet name="CHELTUIELI Anexa 16" sheetId="2" r:id="rId2"/>
  </sheets>
  <definedNames>
    <definedName name="_xlnm._FilterDatabase" localSheetId="1" hidden="1">'CHELTUIELI Anexa 16'!$A$9:$AH$59</definedName>
    <definedName name="_xlnm.Print_Area" localSheetId="1">'CHELTUIELI Anexa 16'!$A$1:$AI$65</definedName>
    <definedName name="_xlnm.Print_Area" localSheetId="0">'VENITURI Anexa 16'!$A$1:$H$66</definedName>
    <definedName name="_xlnm.Print_Titles" localSheetId="0">'VENITURI Anexa 16'!$9:$11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67" i="2" l="1"/>
  <c r="N67" i="2"/>
  <c r="B67" i="2"/>
  <c r="C59" i="2" l="1"/>
  <c r="H60" i="1" l="1"/>
  <c r="H39" i="1" l="1"/>
  <c r="AC37" i="2"/>
  <c r="H36" i="1"/>
  <c r="R54" i="2" l="1"/>
  <c r="R12" i="2"/>
  <c r="H58" i="1" l="1"/>
  <c r="H52" i="1" l="1"/>
  <c r="H50" i="1"/>
  <c r="E40" i="2"/>
  <c r="B40" i="2"/>
  <c r="H42" i="1"/>
  <c r="B29" i="2" l="1"/>
  <c r="B25" i="2" l="1"/>
  <c r="B26" i="2"/>
  <c r="B27" i="2"/>
  <c r="B28" i="2"/>
  <c r="AC22" i="2" l="1"/>
  <c r="N22" i="2"/>
  <c r="E22" i="2"/>
  <c r="B22" i="2"/>
  <c r="H25" i="1"/>
  <c r="H24" i="1"/>
  <c r="H59" i="1" l="1"/>
  <c r="H57" i="1"/>
  <c r="N54" i="2"/>
  <c r="H54" i="2"/>
  <c r="AI54" i="2" s="1"/>
  <c r="H56" i="1"/>
  <c r="B53" i="2" l="1"/>
  <c r="H55" i="1"/>
  <c r="H54" i="1" l="1"/>
  <c r="N51" i="2"/>
  <c r="H53" i="1"/>
  <c r="H51" i="1" l="1"/>
  <c r="H49" i="1"/>
  <c r="B46" i="2"/>
  <c r="AC46" i="2"/>
  <c r="E46" i="2"/>
  <c r="H48" i="1"/>
  <c r="H45" i="2"/>
  <c r="B45" i="2" l="1"/>
  <c r="F47" i="1"/>
  <c r="H47" i="1"/>
  <c r="B44" i="2"/>
  <c r="H46" i="1"/>
  <c r="N43" i="2" l="1"/>
  <c r="E43" i="2"/>
  <c r="B43" i="2"/>
  <c r="H45" i="1"/>
  <c r="H44" i="1"/>
  <c r="H43" i="1"/>
  <c r="H41" i="1"/>
  <c r="H40" i="1"/>
  <c r="E36" i="2"/>
  <c r="D38" i="1"/>
  <c r="C38" i="1"/>
  <c r="H37" i="1"/>
  <c r="E35" i="2"/>
  <c r="AI35" i="2"/>
  <c r="N32" i="2"/>
  <c r="E32" i="2"/>
  <c r="H34" i="1"/>
  <c r="H38" i="1" l="1"/>
  <c r="H33" i="1"/>
  <c r="H31" i="1"/>
  <c r="H32" i="1"/>
  <c r="AC31" i="2"/>
  <c r="T27" i="2"/>
  <c r="N31" i="2"/>
  <c r="B31" i="2"/>
  <c r="H30" i="1"/>
  <c r="H29" i="1"/>
  <c r="H28" i="1"/>
  <c r="AC26" i="2"/>
  <c r="N26" i="2"/>
  <c r="H27" i="1"/>
  <c r="H26" i="1"/>
  <c r="H23" i="1"/>
  <c r="E21" i="2"/>
  <c r="B21" i="2"/>
  <c r="H22" i="1"/>
  <c r="B20" i="2"/>
  <c r="Y59" i="2"/>
  <c r="Z59" i="2"/>
  <c r="AA59" i="2"/>
  <c r="AB59" i="2"/>
  <c r="B18" i="2"/>
  <c r="H20" i="1"/>
  <c r="E17" i="2"/>
  <c r="B17" i="2"/>
  <c r="H18" i="1" l="1"/>
  <c r="H19" i="1"/>
  <c r="AI14" i="2"/>
  <c r="H16" i="1"/>
  <c r="H21" i="1"/>
  <c r="H15" i="1" l="1"/>
  <c r="H14" i="1" l="1"/>
  <c r="AI12" i="2"/>
  <c r="H13" i="1" l="1"/>
  <c r="H12" i="1" l="1"/>
  <c r="H35" i="1" l="1"/>
  <c r="H17" i="1" l="1"/>
  <c r="AE59" i="2" l="1"/>
  <c r="AI31" i="2" l="1"/>
  <c r="AI20" i="2" l="1"/>
  <c r="F59" i="2" l="1"/>
  <c r="G59" i="2"/>
  <c r="H59" i="2"/>
  <c r="I59" i="2"/>
  <c r="J59" i="2"/>
  <c r="K59" i="2"/>
  <c r="L59" i="2"/>
  <c r="M59" i="2"/>
  <c r="AI57" i="2" l="1"/>
  <c r="E59" i="2" l="1"/>
  <c r="D59" i="2" l="1"/>
  <c r="AI10" i="2" l="1"/>
  <c r="AI37" i="2" l="1"/>
  <c r="AI11" i="2" l="1"/>
  <c r="G61" i="1" l="1"/>
  <c r="AI41" i="2" l="1"/>
  <c r="AI52" i="2" l="1"/>
  <c r="AI53" i="2"/>
  <c r="AI55" i="2"/>
  <c r="AI56" i="2"/>
  <c r="AI58" i="2"/>
  <c r="N59" i="2"/>
  <c r="O59" i="2"/>
  <c r="P59" i="2"/>
  <c r="Q59" i="2"/>
  <c r="R59" i="2"/>
  <c r="S59" i="2"/>
  <c r="T59" i="2"/>
  <c r="U59" i="2"/>
  <c r="V59" i="2"/>
  <c r="W59" i="2"/>
  <c r="X59" i="2"/>
  <c r="AC59" i="2"/>
  <c r="AD59" i="2"/>
  <c r="AF59" i="2"/>
  <c r="AG59" i="2"/>
  <c r="AH59" i="2"/>
  <c r="B59" i="2"/>
  <c r="AI34" i="2"/>
  <c r="AI30" i="2"/>
  <c r="AI13" i="2"/>
  <c r="AI24" i="2"/>
  <c r="AI22" i="2"/>
  <c r="AI59" i="2" l="1"/>
  <c r="AI36" i="2"/>
  <c r="AI38" i="2"/>
  <c r="AI32" i="2" l="1"/>
  <c r="AI17" i="2" l="1"/>
  <c r="AI15" i="2" l="1"/>
  <c r="AI16" i="2"/>
  <c r="AI18" i="2"/>
  <c r="AI19" i="2"/>
  <c r="AI21" i="2"/>
  <c r="AI23" i="2"/>
  <c r="AI25" i="2"/>
  <c r="AI26" i="2"/>
  <c r="AI27" i="2"/>
  <c r="AI28" i="2"/>
  <c r="AI29" i="2"/>
  <c r="AI33" i="2"/>
  <c r="AI39" i="2"/>
  <c r="AI40" i="2"/>
  <c r="AI42" i="2"/>
  <c r="AI43" i="2"/>
  <c r="AI44" i="2"/>
  <c r="AI45" i="2"/>
  <c r="AI46" i="2"/>
  <c r="AI47" i="2"/>
  <c r="AI48" i="2"/>
  <c r="AI49" i="2"/>
  <c r="AI50" i="2"/>
  <c r="AI51" i="2"/>
  <c r="C61" i="1" l="1"/>
  <c r="D61" i="1" l="1"/>
  <c r="E61" i="1"/>
  <c r="F61" i="1"/>
  <c r="H61" i="1" l="1"/>
</calcChain>
</file>

<file path=xl/sharedStrings.xml><?xml version="1.0" encoding="utf-8"?>
<sst xmlns="http://schemas.openxmlformats.org/spreadsheetml/2006/main" count="177" uniqueCount="119">
  <si>
    <t>la normele metodologice</t>
  </si>
  <si>
    <t>Organizația județeană/ Filiala județeană/ Structura internă a partidului politic</t>
  </si>
  <si>
    <t>Tipul venitului 1 / Valoarea venitului incasat</t>
  </si>
  <si>
    <t>ALBA</t>
  </si>
  <si>
    <t>ARAD</t>
  </si>
  <si>
    <t>BIHOR</t>
  </si>
  <si>
    <t>CLUJ</t>
  </si>
  <si>
    <t>COVASNA</t>
  </si>
  <si>
    <t>DOLJ</t>
  </si>
  <si>
    <t>GIURGIU</t>
  </si>
  <si>
    <t>GORJ</t>
  </si>
  <si>
    <t>HARGHITA</t>
  </si>
  <si>
    <t>HUNEDOARA</t>
  </si>
  <si>
    <t>ILFOV</t>
  </si>
  <si>
    <t>OLT</t>
  </si>
  <si>
    <t>PRAHOVA</t>
  </si>
  <si>
    <t>SATU MARE</t>
  </si>
  <si>
    <t>SIBIU</t>
  </si>
  <si>
    <t>SUCEAVA</t>
  </si>
  <si>
    <t>TELEORMAN</t>
  </si>
  <si>
    <t>TULCEA</t>
  </si>
  <si>
    <t>VASLUI</t>
  </si>
  <si>
    <t>VRANCEA</t>
  </si>
  <si>
    <t>SECTOR 1</t>
  </si>
  <si>
    <t>SECTOR 2</t>
  </si>
  <si>
    <t>SECTOR 3</t>
  </si>
  <si>
    <t>SECTOR 4</t>
  </si>
  <si>
    <t>SECTOR 5</t>
  </si>
  <si>
    <t xml:space="preserve">SECTOR 6 </t>
  </si>
  <si>
    <t>PSD CN</t>
  </si>
  <si>
    <t xml:space="preserve">TOTAL </t>
  </si>
  <si>
    <t>TOTAL GENERAL</t>
  </si>
  <si>
    <t>COD FISCAL</t>
  </si>
  <si>
    <t>TOTAL</t>
  </si>
  <si>
    <t>ANEXA nr.16</t>
  </si>
  <si>
    <t>Director Economic,</t>
  </si>
  <si>
    <t>CONSTANȚA</t>
  </si>
  <si>
    <t>GALAȚI</t>
  </si>
  <si>
    <t>IALOMIȚA</t>
  </si>
  <si>
    <t>MEHEDINȚI</t>
  </si>
  <si>
    <t>NEAMȚ</t>
  </si>
  <si>
    <t>ARGEȘ</t>
  </si>
  <si>
    <t>BOTOȘANI</t>
  </si>
  <si>
    <t>BRAȘOV</t>
  </si>
  <si>
    <t>CARAȘ SEVERIN</t>
  </si>
  <si>
    <t>CALARAȘI</t>
  </si>
  <si>
    <t>MARAMUREȘ</t>
  </si>
  <si>
    <t>MUREȘ</t>
  </si>
  <si>
    <t>BUCUREȘTI</t>
  </si>
  <si>
    <t>IAȘI</t>
  </si>
  <si>
    <t>TIMIȘ</t>
  </si>
  <si>
    <t>BACĂU</t>
  </si>
  <si>
    <t>BISTRIȚA NĂSĂUD</t>
  </si>
  <si>
    <t>BRĂILA</t>
  </si>
  <si>
    <t>BUZĂU</t>
  </si>
  <si>
    <t>SĂLAJ</t>
  </si>
  <si>
    <t>VÂLCEA</t>
  </si>
  <si>
    <t>DÂMBOVIȚA</t>
  </si>
  <si>
    <t>Denumirea partidului politic : PARTIDUL SOCIAL DEMOCRAT - P.S.D.</t>
  </si>
  <si>
    <t>CT 7311 COTIZAȚII</t>
  </si>
  <si>
    <t>CT 7331 DONAȚII</t>
  </si>
  <si>
    <t>VENITURI</t>
  </si>
  <si>
    <t>Adresa sediului partidului politic : Șos.Dimitrievici Pavel Kiseleff nr. 10, Sector 1, București</t>
  </si>
  <si>
    <t>Florica STOICA</t>
  </si>
  <si>
    <t>Întocmit,</t>
  </si>
  <si>
    <t>Elena VLAD</t>
  </si>
  <si>
    <t>35900609</t>
  </si>
  <si>
    <t>5221908</t>
  </si>
  <si>
    <t>40824281</t>
  </si>
  <si>
    <t>8667345</t>
  </si>
  <si>
    <t>21700910</t>
  </si>
  <si>
    <t>8439177</t>
  </si>
  <si>
    <t>14673996</t>
  </si>
  <si>
    <t>8379903</t>
  </si>
  <si>
    <t>14167182</t>
  </si>
  <si>
    <t>5338380</t>
  </si>
  <si>
    <t>8511892</t>
  </si>
  <si>
    <t>10487850</t>
  </si>
  <si>
    <t>8374558</t>
  </si>
  <si>
    <t>6261790</t>
  </si>
  <si>
    <t>9959194</t>
  </si>
  <si>
    <t>5161105</t>
  </si>
  <si>
    <t>14286396</t>
  </si>
  <si>
    <t>7688854</t>
  </si>
  <si>
    <t>8464316</t>
  </si>
  <si>
    <t>22494460</t>
  </si>
  <si>
    <t>7657866</t>
  </si>
  <si>
    <t>16588684</t>
  </si>
  <si>
    <t>8480265</t>
  </si>
  <si>
    <t>4715342</t>
  </si>
  <si>
    <t>5915594</t>
  </si>
  <si>
    <t>16462812</t>
  </si>
  <si>
    <t>8016193</t>
  </si>
  <si>
    <t>4761551</t>
  </si>
  <si>
    <t>27914557</t>
  </si>
  <si>
    <t>5419450</t>
  </si>
  <si>
    <t>28474438</t>
  </si>
  <si>
    <t>15460368</t>
  </si>
  <si>
    <t>16254200</t>
  </si>
  <si>
    <t>6187537</t>
  </si>
  <si>
    <t>4440721</t>
  </si>
  <si>
    <t>14246146</t>
  </si>
  <si>
    <t>10591540</t>
  </si>
  <si>
    <t>8375294</t>
  </si>
  <si>
    <t>8369667</t>
  </si>
  <si>
    <t>5503160</t>
  </si>
  <si>
    <t>14387765</t>
  </si>
  <si>
    <t>14515554</t>
  </si>
  <si>
    <t>16150861</t>
  </si>
  <si>
    <t>34713874</t>
  </si>
  <si>
    <t xml:space="preserve">CT 736 VENITURI DIN SUBVENTII </t>
  </si>
  <si>
    <t>Organizații județene PSD</t>
  </si>
  <si>
    <t>SEDIUL CENTRAL PSD</t>
  </si>
  <si>
    <t>SIMBOLURI CONT CHELTUIELI</t>
  </si>
  <si>
    <t>CT 738,758 ALTE VENITURI</t>
  </si>
  <si>
    <t>CT 766 DOBÂNZI</t>
  </si>
  <si>
    <t>Raportul  detaliat al veniturilor  în anul 2023</t>
  </si>
  <si>
    <t>Raportul  detaliat al cheltuielilor  în anul 2023</t>
  </si>
  <si>
    <t xml:space="preserve">        Director Economic,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</si>
</sst>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.00"/>
  </numFmts>
  <fonts count="2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b/>
      <sz val="18"/>
      <name val="Arial Narrow"/>
      <family val="2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4"/>
      <color indexed="8"/>
      <name val="Times New Roman"/>
      <family val="1"/>
    </font>
    <font>
      <sz val="14"/>
      <color theme="1"/>
      <name val="Times New Roman"/>
      <family val="1"/>
    </font>
    <font>
      <sz val="14"/>
      <color indexed="8"/>
      <name val="Times New Roman"/>
      <family val="1"/>
    </font>
    <font>
      <b/>
      <sz val="16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21">
    <xf numFmtId="0" fontId="0" fillId="0" borderId="0" xfId="0"/>
    <xf numFmtId="0" fontId="5" fillId="0" borderId="0" xfId="0" applyFont="1"/>
    <xf numFmtId="0" fontId="3" fillId="0" borderId="0" xfId="1" applyFont="1"/>
    <xf numFmtId="0" fontId="4" fillId="0" borderId="0" xfId="1" applyFont="1"/>
    <xf numFmtId="0" fontId="5" fillId="0" borderId="0" xfId="0" applyFont="1" applyAlignment="1">
      <alignment vertical="center"/>
    </xf>
    <xf numFmtId="0" fontId="6" fillId="0" borderId="0" xfId="0" applyFont="1"/>
    <xf numFmtId="0" fontId="3" fillId="0" borderId="0" xfId="1" applyFont="1" applyAlignment="1">
      <alignment horizontal="right"/>
    </xf>
    <xf numFmtId="4" fontId="3" fillId="0" borderId="2" xfId="1" applyNumberFormat="1" applyFont="1" applyBorder="1" applyAlignment="1">
      <alignment vertical="center"/>
    </xf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vertical="center" wrapText="1"/>
    </xf>
    <xf numFmtId="49" fontId="3" fillId="0" borderId="0" xfId="1" applyNumberFormat="1" applyFont="1"/>
    <xf numFmtId="49" fontId="4" fillId="0" borderId="0" xfId="1" applyNumberFormat="1" applyFont="1"/>
    <xf numFmtId="49" fontId="4" fillId="0" borderId="0" xfId="1" applyNumberFormat="1" applyFont="1" applyAlignment="1">
      <alignment horizontal="center" vertical="center" wrapText="1"/>
    </xf>
    <xf numFmtId="49" fontId="5" fillId="0" borderId="0" xfId="0" applyNumberFormat="1" applyFont="1"/>
    <xf numFmtId="49" fontId="6" fillId="0" borderId="0" xfId="0" applyNumberFormat="1" applyFont="1"/>
    <xf numFmtId="0" fontId="5" fillId="0" borderId="0" xfId="0" applyFont="1" applyAlignment="1">
      <alignment horizontal="right"/>
    </xf>
    <xf numFmtId="4" fontId="3" fillId="0" borderId="2" xfId="1" applyNumberFormat="1" applyFont="1" applyBorder="1" applyAlignment="1">
      <alignment horizontal="right" vertical="center" wrapText="1"/>
    </xf>
    <xf numFmtId="4" fontId="4" fillId="0" borderId="0" xfId="1" applyNumberFormat="1" applyFont="1" applyAlignment="1">
      <alignment horizontal="right" vertical="center" wrapText="1"/>
    </xf>
    <xf numFmtId="4" fontId="3" fillId="0" borderId="8" xfId="1" applyNumberFormat="1" applyFont="1" applyBorder="1" applyAlignment="1">
      <alignment vertical="center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/>
    <xf numFmtId="0" fontId="8" fillId="0" borderId="0" xfId="0" applyFont="1"/>
    <xf numFmtId="0" fontId="9" fillId="0" borderId="0" xfId="0" applyFont="1"/>
    <xf numFmtId="0" fontId="10" fillId="0" borderId="0" xfId="2" applyFont="1" applyAlignment="1">
      <alignment horizontal="center" vertical="center" wrapText="1"/>
    </xf>
    <xf numFmtId="4" fontId="10" fillId="0" borderId="0" xfId="2" applyNumberFormat="1" applyFont="1" applyAlignment="1">
      <alignment horizontal="center" vertical="center" wrapText="1"/>
    </xf>
    <xf numFmtId="0" fontId="11" fillId="0" borderId="0" xfId="2" applyFont="1"/>
    <xf numFmtId="0" fontId="11" fillId="0" borderId="0" xfId="2" applyFont="1" applyAlignment="1">
      <alignment horizontal="right"/>
    </xf>
    <xf numFmtId="4" fontId="11" fillId="0" borderId="0" xfId="2" applyNumberFormat="1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4" fontId="8" fillId="0" borderId="0" xfId="0" applyNumberFormat="1" applyFont="1"/>
    <xf numFmtId="0" fontId="10" fillId="0" borderId="0" xfId="2" applyFont="1"/>
    <xf numFmtId="0" fontId="8" fillId="0" borderId="0" xfId="0" applyFont="1" applyAlignment="1">
      <alignment wrapText="1"/>
    </xf>
    <xf numFmtId="4" fontId="10" fillId="0" borderId="0" xfId="2" applyNumberFormat="1" applyFont="1" applyAlignment="1">
      <alignment horizontal="right" vertical="center" wrapText="1"/>
    </xf>
    <xf numFmtId="4" fontId="11" fillId="0" borderId="0" xfId="2" applyNumberFormat="1" applyFont="1"/>
    <xf numFmtId="0" fontId="13" fillId="0" borderId="0" xfId="2" applyFont="1"/>
    <xf numFmtId="0" fontId="14" fillId="0" borderId="0" xfId="2" applyFont="1"/>
    <xf numFmtId="4" fontId="14" fillId="0" borderId="8" xfId="2" applyNumberFormat="1" applyFont="1" applyBorder="1" applyAlignment="1">
      <alignment horizontal="right" vertical="center" wrapText="1"/>
    </xf>
    <xf numFmtId="4" fontId="14" fillId="0" borderId="5" xfId="2" applyNumberFormat="1" applyFont="1" applyBorder="1" applyAlignment="1">
      <alignment horizontal="right" vertical="center" wrapText="1"/>
    </xf>
    <xf numFmtId="4" fontId="14" fillId="0" borderId="7" xfId="2" applyNumberFormat="1" applyFont="1" applyBorder="1" applyAlignment="1">
      <alignment horizontal="right" vertical="center" wrapText="1"/>
    </xf>
    <xf numFmtId="4" fontId="14" fillId="0" borderId="2" xfId="2" applyNumberFormat="1" applyFont="1" applyBorder="1" applyAlignment="1">
      <alignment horizontal="right" vertical="center" wrapText="1"/>
    </xf>
    <xf numFmtId="4" fontId="16" fillId="0" borderId="2" xfId="0" applyNumberFormat="1" applyFont="1" applyBorder="1"/>
    <xf numFmtId="4" fontId="17" fillId="0" borderId="8" xfId="0" applyNumberFormat="1" applyFont="1" applyBorder="1"/>
    <xf numFmtId="4" fontId="17" fillId="0" borderId="2" xfId="0" applyNumberFormat="1" applyFont="1" applyBorder="1"/>
    <xf numFmtId="4" fontId="14" fillId="0" borderId="2" xfId="1" applyNumberFormat="1" applyFont="1" applyBorder="1" applyAlignment="1">
      <alignment horizontal="right" vertical="center" wrapText="1"/>
    </xf>
    <xf numFmtId="4" fontId="16" fillId="0" borderId="5" xfId="0" applyNumberFormat="1" applyFont="1" applyBorder="1"/>
    <xf numFmtId="4" fontId="16" fillId="0" borderId="5" xfId="0" applyNumberFormat="1" applyFont="1" applyBorder="1" applyAlignment="1">
      <alignment horizontal="right"/>
    </xf>
    <xf numFmtId="4" fontId="14" fillId="0" borderId="3" xfId="2" applyNumberFormat="1" applyFont="1" applyBorder="1" applyAlignment="1">
      <alignment horizontal="right" vertical="center" wrapText="1"/>
    </xf>
    <xf numFmtId="4" fontId="13" fillId="0" borderId="13" xfId="1" applyNumberFormat="1" applyFont="1" applyBorder="1" applyAlignment="1">
      <alignment horizontal="right" vertical="center" wrapText="1"/>
    </xf>
    <xf numFmtId="4" fontId="13" fillId="0" borderId="11" xfId="2" applyNumberFormat="1" applyFont="1" applyBorder="1" applyAlignment="1">
      <alignment horizontal="right" vertical="center" wrapText="1"/>
    </xf>
    <xf numFmtId="4" fontId="15" fillId="0" borderId="12" xfId="0" applyNumberFormat="1" applyFont="1" applyBorder="1" applyAlignment="1">
      <alignment horizontal="right"/>
    </xf>
    <xf numFmtId="4" fontId="3" fillId="0" borderId="2" xfId="1" applyNumberFormat="1" applyFont="1" applyBorder="1" applyAlignment="1">
      <alignment horizontal="right" vertical="center"/>
    </xf>
    <xf numFmtId="4" fontId="3" fillId="0" borderId="3" xfId="1" applyNumberFormat="1" applyFont="1" applyBorder="1" applyAlignment="1">
      <alignment vertical="center"/>
    </xf>
    <xf numFmtId="0" fontId="15" fillId="0" borderId="0" xfId="0" applyFont="1"/>
    <xf numFmtId="4" fontId="17" fillId="0" borderId="0" xfId="0" applyNumberFormat="1" applyFont="1"/>
    <xf numFmtId="0" fontId="17" fillId="0" borderId="0" xfId="0" applyFont="1"/>
    <xf numFmtId="4" fontId="14" fillId="0" borderId="0" xfId="2" applyNumberFormat="1" applyFont="1"/>
    <xf numFmtId="4" fontId="8" fillId="0" borderId="0" xfId="0" applyNumberFormat="1" applyFont="1" applyAlignment="1">
      <alignment wrapText="1"/>
    </xf>
    <xf numFmtId="4" fontId="12" fillId="0" borderId="0" xfId="0" applyNumberFormat="1" applyFont="1"/>
    <xf numFmtId="4" fontId="12" fillId="0" borderId="0" xfId="0" applyNumberFormat="1" applyFont="1" applyAlignment="1">
      <alignment wrapText="1"/>
    </xf>
    <xf numFmtId="0" fontId="8" fillId="5" borderId="0" xfId="0" applyFont="1" applyFill="1"/>
    <xf numFmtId="4" fontId="10" fillId="5" borderId="0" xfId="1" applyNumberFormat="1" applyFont="1" applyFill="1" applyAlignment="1">
      <alignment horizontal="right" vertical="center" wrapText="1"/>
    </xf>
    <xf numFmtId="4" fontId="8" fillId="5" borderId="0" xfId="0" applyNumberFormat="1" applyFont="1" applyFill="1"/>
    <xf numFmtId="4" fontId="16" fillId="0" borderId="5" xfId="2" applyNumberFormat="1" applyFont="1" applyBorder="1" applyAlignment="1">
      <alignment horizontal="right" vertical="center" wrapText="1"/>
    </xf>
    <xf numFmtId="4" fontId="15" fillId="0" borderId="14" xfId="0" applyNumberFormat="1" applyFont="1" applyBorder="1" applyAlignment="1">
      <alignment horizontal="right"/>
    </xf>
    <xf numFmtId="4" fontId="3" fillId="0" borderId="0" xfId="1" applyNumberFormat="1" applyFont="1" applyAlignment="1">
      <alignment vertical="center" wrapText="1"/>
    </xf>
    <xf numFmtId="0" fontId="15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4" fontId="15" fillId="0" borderId="9" xfId="0" applyNumberFormat="1" applyFont="1" applyBorder="1"/>
    <xf numFmtId="4" fontId="15" fillId="0" borderId="13" xfId="0" applyNumberFormat="1" applyFont="1" applyBorder="1"/>
    <xf numFmtId="4" fontId="15" fillId="0" borderId="13" xfId="0" applyNumberFormat="1" applyFont="1" applyBorder="1" applyAlignment="1">
      <alignment horizontal="right"/>
    </xf>
    <xf numFmtId="4" fontId="11" fillId="0" borderId="0" xfId="2" applyNumberFormat="1" applyFont="1" applyAlignment="1">
      <alignment horizontal="right" vertical="center" wrapText="1"/>
    </xf>
    <xf numFmtId="49" fontId="3" fillId="0" borderId="8" xfId="1" applyNumberFormat="1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 wrapText="1"/>
    </xf>
    <xf numFmtId="49" fontId="3" fillId="0" borderId="3" xfId="1" applyNumberFormat="1" applyFont="1" applyBorder="1" applyAlignment="1">
      <alignment horizontal="center" vertical="center"/>
    </xf>
    <xf numFmtId="0" fontId="13" fillId="3" borderId="20" xfId="2" applyFont="1" applyFill="1" applyBorder="1" applyAlignment="1">
      <alignment horizontal="center" vertical="center" wrapText="1"/>
    </xf>
    <xf numFmtId="0" fontId="13" fillId="3" borderId="20" xfId="2" applyFont="1" applyFill="1" applyBorder="1" applyAlignment="1">
      <alignment horizontal="center" vertical="center"/>
    </xf>
    <xf numFmtId="0" fontId="13" fillId="0" borderId="15" xfId="2" applyFont="1" applyBorder="1"/>
    <xf numFmtId="0" fontId="13" fillId="0" borderId="1" xfId="2" applyFont="1" applyBorder="1"/>
    <xf numFmtId="164" fontId="17" fillId="0" borderId="2" xfId="0" applyNumberFormat="1" applyFont="1" applyBorder="1"/>
    <xf numFmtId="0" fontId="13" fillId="0" borderId="4" xfId="2" applyFont="1" applyBorder="1"/>
    <xf numFmtId="0" fontId="13" fillId="0" borderId="1" xfId="2" applyFont="1" applyBorder="1" applyAlignment="1">
      <alignment horizontal="left" vertical="center"/>
    </xf>
    <xf numFmtId="0" fontId="13" fillId="0" borderId="1" xfId="2" applyFont="1" applyBorder="1" applyAlignment="1">
      <alignment wrapText="1"/>
    </xf>
    <xf numFmtId="0" fontId="13" fillId="0" borderId="6" xfId="2" applyFont="1" applyBorder="1"/>
    <xf numFmtId="4" fontId="13" fillId="3" borderId="10" xfId="2" applyNumberFormat="1" applyFont="1" applyFill="1" applyBorder="1" applyAlignment="1">
      <alignment horizontal="center" vertical="center" wrapText="1"/>
    </xf>
    <xf numFmtId="0" fontId="8" fillId="0" borderId="2" xfId="0" applyFont="1" applyBorder="1"/>
    <xf numFmtId="0" fontId="5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4" fontId="4" fillId="0" borderId="11" xfId="1" applyNumberFormat="1" applyFont="1" applyBorder="1" applyAlignment="1">
      <alignment vertical="center" wrapText="1"/>
    </xf>
    <xf numFmtId="4" fontId="4" fillId="0" borderId="12" xfId="1" applyNumberFormat="1" applyFont="1" applyBorder="1" applyAlignment="1">
      <alignment vertical="center" wrapText="1"/>
    </xf>
    <xf numFmtId="4" fontId="5" fillId="0" borderId="9" xfId="0" applyNumberFormat="1" applyFont="1" applyBorder="1"/>
    <xf numFmtId="4" fontId="5" fillId="0" borderId="13" xfId="0" applyNumberFormat="1" applyFont="1" applyBorder="1"/>
    <xf numFmtId="4" fontId="3" fillId="0" borderId="13" xfId="0" applyNumberFormat="1" applyFont="1" applyBorder="1"/>
    <xf numFmtId="4" fontId="3" fillId="0" borderId="14" xfId="0" applyNumberFormat="1" applyFont="1" applyBorder="1"/>
    <xf numFmtId="0" fontId="3" fillId="0" borderId="22" xfId="1" applyFont="1" applyBorder="1"/>
    <xf numFmtId="0" fontId="3" fillId="0" borderId="1" xfId="1" applyFont="1" applyBorder="1"/>
    <xf numFmtId="0" fontId="3" fillId="0" borderId="1" xfId="1" applyFont="1" applyBorder="1" applyAlignment="1">
      <alignment horizontal="left" vertical="center"/>
    </xf>
    <xf numFmtId="0" fontId="3" fillId="0" borderId="6" xfId="1" applyFont="1" applyBorder="1"/>
    <xf numFmtId="0" fontId="4" fillId="4" borderId="20" xfId="1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center" vertical="center" wrapText="1"/>
    </xf>
    <xf numFmtId="49" fontId="4" fillId="2" borderId="20" xfId="1" applyNumberFormat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4" fontId="10" fillId="0" borderId="0" xfId="1" applyNumberFormat="1" applyFont="1" applyAlignment="1">
      <alignment horizontal="left" vertical="center" wrapText="1"/>
    </xf>
    <xf numFmtId="0" fontId="18" fillId="0" borderId="0" xfId="2" applyFont="1" applyAlignment="1">
      <alignment horizontal="center" vertical="center" wrapText="1"/>
    </xf>
    <xf numFmtId="0" fontId="13" fillId="3" borderId="17" xfId="2" applyFont="1" applyFill="1" applyBorder="1" applyAlignment="1">
      <alignment horizontal="center" vertical="top" wrapText="1"/>
    </xf>
    <xf numFmtId="0" fontId="13" fillId="3" borderId="18" xfId="2" applyFont="1" applyFill="1" applyBorder="1" applyAlignment="1">
      <alignment horizontal="center" vertical="center"/>
    </xf>
    <xf numFmtId="0" fontId="19" fillId="3" borderId="21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754380</xdr:colOff>
      <xdr:row>3</xdr:row>
      <xdr:rowOff>7620</xdr:rowOff>
    </xdr:to>
    <xdr:pic>
      <xdr:nvPicPr>
        <xdr:cNvPr id="2266" name="Picture 1" descr="logo pentru foaie cu antet">
          <a:extLst>
            <a:ext uri="{FF2B5EF4-FFF2-40B4-BE49-F238E27FC236}">
              <a16:creationId xmlns:a16="http://schemas.microsoft.com/office/drawing/2014/main" id="{EB54E1EC-03E9-4319-9473-4E4FA99E9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438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998220</xdr:colOff>
      <xdr:row>3</xdr:row>
      <xdr:rowOff>152400</xdr:rowOff>
    </xdr:to>
    <xdr:pic>
      <xdr:nvPicPr>
        <xdr:cNvPr id="2267" name="Picture 5" descr="Semn_electoral_PSD_color-01">
          <a:extLst>
            <a:ext uri="{FF2B5EF4-FFF2-40B4-BE49-F238E27FC236}">
              <a16:creationId xmlns:a16="http://schemas.microsoft.com/office/drawing/2014/main" id="{6AA15BED-FFF6-4018-BA79-EA04CC0B6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79" t="29506" r="19658" b="30112"/>
        <a:stretch>
          <a:fillRect/>
        </a:stretch>
      </xdr:blipFill>
      <xdr:spPr bwMode="auto">
        <a:xfrm>
          <a:off x="0" y="0"/>
          <a:ext cx="99822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0</xdr:rowOff>
    </xdr:from>
    <xdr:to>
      <xdr:col>0</xdr:col>
      <xdr:colOff>1120140</xdr:colOff>
      <xdr:row>2</xdr:row>
      <xdr:rowOff>160020</xdr:rowOff>
    </xdr:to>
    <xdr:pic>
      <xdr:nvPicPr>
        <xdr:cNvPr id="1210" name="Picture 5" descr="Semn_electoral_PSD_color-01">
          <a:extLst>
            <a:ext uri="{FF2B5EF4-FFF2-40B4-BE49-F238E27FC236}">
              <a16:creationId xmlns:a16="http://schemas.microsoft.com/office/drawing/2014/main" id="{DB73FC7C-F118-4E3D-8385-0F978D316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79" t="29506" r="19658" b="30112"/>
        <a:stretch>
          <a:fillRect/>
        </a:stretch>
      </xdr:blipFill>
      <xdr:spPr bwMode="auto">
        <a:xfrm>
          <a:off x="114300" y="0"/>
          <a:ext cx="1005840" cy="92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4"/>
  <sheetViews>
    <sheetView zoomScaleNormal="100" workbookViewId="0">
      <selection activeCell="J13" sqref="J13"/>
    </sheetView>
  </sheetViews>
  <sheetFormatPr defaultColWidth="9.109375" defaultRowHeight="15.6" x14ac:dyDescent="0.3"/>
  <cols>
    <col min="1" max="1" width="27.44140625" style="1" customWidth="1"/>
    <col min="2" max="2" width="19.109375" style="13" customWidth="1"/>
    <col min="3" max="3" width="14.6640625" style="1" customWidth="1"/>
    <col min="4" max="4" width="14.6640625" style="15" customWidth="1"/>
    <col min="5" max="8" width="14.6640625" style="1" customWidth="1"/>
    <col min="9" max="16384" width="9.109375" style="1"/>
  </cols>
  <sheetData>
    <row r="1" spans="1:8" x14ac:dyDescent="0.3">
      <c r="A1" s="2"/>
      <c r="B1" s="10"/>
      <c r="C1" s="2"/>
      <c r="D1" s="6"/>
      <c r="E1" s="2"/>
      <c r="F1" s="2"/>
      <c r="G1" s="2"/>
      <c r="H1" s="6" t="s">
        <v>34</v>
      </c>
    </row>
    <row r="2" spans="1:8" x14ac:dyDescent="0.3">
      <c r="A2" s="2"/>
      <c r="B2" s="10"/>
      <c r="C2" s="2"/>
      <c r="D2" s="6"/>
      <c r="E2" s="2"/>
      <c r="F2" s="2"/>
      <c r="G2" s="2"/>
      <c r="H2" s="6" t="s">
        <v>0</v>
      </c>
    </row>
    <row r="3" spans="1:8" ht="23.4" x14ac:dyDescent="0.45">
      <c r="A3" s="104" t="s">
        <v>116</v>
      </c>
      <c r="B3" s="104"/>
      <c r="C3" s="104"/>
      <c r="D3" s="104"/>
      <c r="E3" s="104"/>
      <c r="F3" s="104"/>
      <c r="G3" s="104"/>
      <c r="H3" s="104"/>
    </row>
    <row r="4" spans="1:8" x14ac:dyDescent="0.3">
      <c r="A4" s="2"/>
      <c r="B4" s="10"/>
      <c r="C4" s="2"/>
      <c r="D4" s="6"/>
      <c r="E4" s="2"/>
      <c r="F4" s="2"/>
      <c r="G4" s="2"/>
    </row>
    <row r="5" spans="1:8" x14ac:dyDescent="0.3">
      <c r="A5" s="2"/>
      <c r="B5" s="10"/>
      <c r="C5" s="2"/>
      <c r="D5" s="6"/>
      <c r="E5" s="2"/>
      <c r="F5" s="2"/>
      <c r="G5" s="2"/>
    </row>
    <row r="6" spans="1:8" x14ac:dyDescent="0.3">
      <c r="A6" s="3" t="s">
        <v>58</v>
      </c>
      <c r="B6" s="11"/>
      <c r="C6" s="2"/>
      <c r="D6" s="6"/>
      <c r="E6" s="2"/>
      <c r="F6" s="2"/>
      <c r="G6" s="2"/>
    </row>
    <row r="7" spans="1:8" x14ac:dyDescent="0.3">
      <c r="A7" s="3" t="s">
        <v>62</v>
      </c>
      <c r="B7" s="11"/>
      <c r="C7" s="2"/>
      <c r="D7" s="6"/>
      <c r="E7" s="2"/>
      <c r="F7" s="2"/>
      <c r="G7" s="2"/>
    </row>
    <row r="8" spans="1:8" ht="18.75" customHeight="1" thickBot="1" x14ac:dyDescent="0.35">
      <c r="A8" s="2"/>
      <c r="B8" s="10"/>
      <c r="C8" s="2"/>
      <c r="D8" s="6"/>
      <c r="E8" s="2"/>
      <c r="F8" s="2"/>
      <c r="G8" s="2"/>
    </row>
    <row r="9" spans="1:8" s="4" customFormat="1" ht="19.5" customHeight="1" x14ac:dyDescent="0.3">
      <c r="A9" s="109" t="s">
        <v>61</v>
      </c>
      <c r="B9" s="110"/>
      <c r="C9" s="110"/>
      <c r="D9" s="110"/>
      <c r="E9" s="110"/>
      <c r="F9" s="110"/>
      <c r="G9" s="110"/>
      <c r="H9" s="111"/>
    </row>
    <row r="10" spans="1:8" s="4" customFormat="1" ht="15.75" customHeight="1" x14ac:dyDescent="0.3">
      <c r="A10" s="105" t="s">
        <v>1</v>
      </c>
      <c r="B10" s="107" t="s">
        <v>32</v>
      </c>
      <c r="C10" s="112" t="s">
        <v>2</v>
      </c>
      <c r="D10" s="112"/>
      <c r="E10" s="112"/>
      <c r="F10" s="112"/>
      <c r="G10" s="112"/>
      <c r="H10" s="113"/>
    </row>
    <row r="11" spans="1:8" s="4" customFormat="1" ht="50.4" customHeight="1" thickBot="1" x14ac:dyDescent="0.35">
      <c r="A11" s="106"/>
      <c r="B11" s="108"/>
      <c r="C11" s="100" t="s">
        <v>59</v>
      </c>
      <c r="D11" s="100" t="s">
        <v>60</v>
      </c>
      <c r="E11" s="100" t="s">
        <v>115</v>
      </c>
      <c r="F11" s="100" t="s">
        <v>114</v>
      </c>
      <c r="G11" s="100" t="s">
        <v>110</v>
      </c>
      <c r="H11" s="101" t="s">
        <v>31</v>
      </c>
    </row>
    <row r="12" spans="1:8" x14ac:dyDescent="0.3">
      <c r="A12" s="96" t="s">
        <v>3</v>
      </c>
      <c r="B12" s="71" t="s">
        <v>71</v>
      </c>
      <c r="C12" s="18">
        <v>322815.65999999997</v>
      </c>
      <c r="D12" s="18">
        <v>0</v>
      </c>
      <c r="E12" s="18">
        <v>0</v>
      </c>
      <c r="F12" s="18">
        <v>4150</v>
      </c>
      <c r="G12" s="18">
        <v>0</v>
      </c>
      <c r="H12" s="92">
        <f t="shared" ref="H12:H17" si="0">SUM(C12:G12)</f>
        <v>326965.65999999997</v>
      </c>
    </row>
    <row r="13" spans="1:8" x14ac:dyDescent="0.3">
      <c r="A13" s="97" t="s">
        <v>4</v>
      </c>
      <c r="B13" s="72" t="s">
        <v>72</v>
      </c>
      <c r="C13" s="7">
        <v>209230</v>
      </c>
      <c r="D13" s="7">
        <v>0</v>
      </c>
      <c r="E13" s="7">
        <v>0</v>
      </c>
      <c r="F13" s="7">
        <v>0</v>
      </c>
      <c r="G13" s="7">
        <v>0</v>
      </c>
      <c r="H13" s="92">
        <f t="shared" si="0"/>
        <v>209230</v>
      </c>
    </row>
    <row r="14" spans="1:8" x14ac:dyDescent="0.3">
      <c r="A14" s="97" t="s">
        <v>41</v>
      </c>
      <c r="B14" s="72" t="s">
        <v>73</v>
      </c>
      <c r="C14" s="50">
        <v>1090397</v>
      </c>
      <c r="D14" s="7">
        <v>0</v>
      </c>
      <c r="E14" s="7">
        <v>0</v>
      </c>
      <c r="F14" s="7">
        <v>7200</v>
      </c>
      <c r="G14" s="7">
        <v>0</v>
      </c>
      <c r="H14" s="93">
        <f t="shared" si="0"/>
        <v>1097597</v>
      </c>
    </row>
    <row r="15" spans="1:8" x14ac:dyDescent="0.3">
      <c r="A15" s="97" t="s">
        <v>51</v>
      </c>
      <c r="B15" s="72" t="s">
        <v>66</v>
      </c>
      <c r="C15" s="7">
        <v>145200</v>
      </c>
      <c r="D15" s="7">
        <v>0</v>
      </c>
      <c r="E15" s="7">
        <v>0</v>
      </c>
      <c r="F15" s="7">
        <v>0</v>
      </c>
      <c r="G15" s="7">
        <v>0</v>
      </c>
      <c r="H15" s="93">
        <f t="shared" si="0"/>
        <v>145200</v>
      </c>
    </row>
    <row r="16" spans="1:8" x14ac:dyDescent="0.3">
      <c r="A16" s="97" t="s">
        <v>5</v>
      </c>
      <c r="B16" s="72" t="s">
        <v>69</v>
      </c>
      <c r="C16" s="7">
        <v>37506</v>
      </c>
      <c r="D16" s="7">
        <v>0</v>
      </c>
      <c r="E16" s="7">
        <v>4.37</v>
      </c>
      <c r="F16" s="7">
        <v>0</v>
      </c>
      <c r="G16" s="7">
        <v>0</v>
      </c>
      <c r="H16" s="93">
        <f t="shared" si="0"/>
        <v>37510.370000000003</v>
      </c>
    </row>
    <row r="17" spans="1:8" x14ac:dyDescent="0.3">
      <c r="A17" s="97" t="s">
        <v>52</v>
      </c>
      <c r="B17" s="72" t="s">
        <v>74</v>
      </c>
      <c r="C17" s="7">
        <v>179750</v>
      </c>
      <c r="D17" s="7">
        <v>0</v>
      </c>
      <c r="E17" s="7">
        <v>0</v>
      </c>
      <c r="F17" s="7">
        <v>18000</v>
      </c>
      <c r="G17" s="7">
        <v>0</v>
      </c>
      <c r="H17" s="93">
        <f t="shared" si="0"/>
        <v>197750</v>
      </c>
    </row>
    <row r="18" spans="1:8" x14ac:dyDescent="0.3">
      <c r="A18" s="97" t="s">
        <v>42</v>
      </c>
      <c r="B18" s="72" t="s">
        <v>70</v>
      </c>
      <c r="C18" s="7">
        <v>311980</v>
      </c>
      <c r="D18" s="7">
        <v>0</v>
      </c>
      <c r="E18" s="7">
        <v>0</v>
      </c>
      <c r="F18" s="7">
        <v>14400</v>
      </c>
      <c r="G18" s="7">
        <v>0</v>
      </c>
      <c r="H18" s="93">
        <f t="shared" ref="H18:H19" si="1">SUM(C18:G18)</f>
        <v>326380</v>
      </c>
    </row>
    <row r="19" spans="1:8" x14ac:dyDescent="0.3">
      <c r="A19" s="97" t="s">
        <v>43</v>
      </c>
      <c r="B19" s="72" t="s">
        <v>75</v>
      </c>
      <c r="C19" s="7">
        <v>184234</v>
      </c>
      <c r="D19" s="7">
        <v>0</v>
      </c>
      <c r="E19" s="7">
        <v>0</v>
      </c>
      <c r="F19" s="7">
        <v>0</v>
      </c>
      <c r="G19" s="7">
        <v>0</v>
      </c>
      <c r="H19" s="93">
        <f t="shared" si="1"/>
        <v>184234</v>
      </c>
    </row>
    <row r="20" spans="1:8" x14ac:dyDescent="0.3">
      <c r="A20" s="97" t="s">
        <v>53</v>
      </c>
      <c r="B20" s="72" t="s">
        <v>76</v>
      </c>
      <c r="C20" s="7">
        <v>518050</v>
      </c>
      <c r="D20" s="7">
        <v>0</v>
      </c>
      <c r="E20" s="7">
        <v>0</v>
      </c>
      <c r="F20" s="7">
        <v>8819.9599999999991</v>
      </c>
      <c r="G20" s="7">
        <v>0</v>
      </c>
      <c r="H20" s="93">
        <f t="shared" ref="H20:H30" si="2">SUM(C20:G20)</f>
        <v>526869.96</v>
      </c>
    </row>
    <row r="21" spans="1:8" x14ac:dyDescent="0.3">
      <c r="A21" s="98" t="s">
        <v>54</v>
      </c>
      <c r="B21" s="72" t="s">
        <v>77</v>
      </c>
      <c r="C21" s="7">
        <v>439777</v>
      </c>
      <c r="D21" s="7">
        <v>0</v>
      </c>
      <c r="E21" s="7">
        <v>0</v>
      </c>
      <c r="F21" s="7">
        <v>25949.200000000001</v>
      </c>
      <c r="G21" s="7">
        <v>0</v>
      </c>
      <c r="H21" s="93">
        <f t="shared" si="2"/>
        <v>465726.2</v>
      </c>
    </row>
    <row r="22" spans="1:8" x14ac:dyDescent="0.3">
      <c r="A22" s="97" t="s">
        <v>44</v>
      </c>
      <c r="B22" s="72" t="s">
        <v>78</v>
      </c>
      <c r="C22" s="7">
        <v>77670</v>
      </c>
      <c r="D22" s="7">
        <v>0</v>
      </c>
      <c r="E22" s="7">
        <v>0</v>
      </c>
      <c r="F22" s="7">
        <v>15100</v>
      </c>
      <c r="G22" s="7">
        <v>0</v>
      </c>
      <c r="H22" s="93">
        <f t="shared" si="2"/>
        <v>92770</v>
      </c>
    </row>
    <row r="23" spans="1:8" x14ac:dyDescent="0.3">
      <c r="A23" s="97" t="s">
        <v>45</v>
      </c>
      <c r="B23" s="72" t="s">
        <v>79</v>
      </c>
      <c r="C23" s="7">
        <v>442588</v>
      </c>
      <c r="D23" s="7">
        <v>0</v>
      </c>
      <c r="E23" s="7">
        <v>0</v>
      </c>
      <c r="F23" s="7">
        <v>0</v>
      </c>
      <c r="G23" s="7">
        <v>0</v>
      </c>
      <c r="H23" s="93">
        <f t="shared" si="2"/>
        <v>442588</v>
      </c>
    </row>
    <row r="24" spans="1:8" x14ac:dyDescent="0.3">
      <c r="A24" s="97" t="s">
        <v>6</v>
      </c>
      <c r="B24" s="72" t="s">
        <v>80</v>
      </c>
      <c r="C24" s="7">
        <v>185463</v>
      </c>
      <c r="D24" s="7">
        <v>4500</v>
      </c>
      <c r="E24" s="7">
        <v>0</v>
      </c>
      <c r="F24" s="7">
        <v>0</v>
      </c>
      <c r="G24" s="7">
        <v>0</v>
      </c>
      <c r="H24" s="93">
        <f t="shared" si="2"/>
        <v>189963</v>
      </c>
    </row>
    <row r="25" spans="1:8" x14ac:dyDescent="0.3">
      <c r="A25" s="97" t="s">
        <v>36</v>
      </c>
      <c r="B25" s="72" t="s">
        <v>81</v>
      </c>
      <c r="C25" s="7">
        <v>631784.62</v>
      </c>
      <c r="D25" s="7">
        <v>24310</v>
      </c>
      <c r="E25" s="7">
        <v>0</v>
      </c>
      <c r="F25" s="7">
        <v>0</v>
      </c>
      <c r="G25" s="7">
        <v>0</v>
      </c>
      <c r="H25" s="93">
        <f t="shared" si="2"/>
        <v>656094.62</v>
      </c>
    </row>
    <row r="26" spans="1:8" x14ac:dyDescent="0.3">
      <c r="A26" s="97" t="s">
        <v>7</v>
      </c>
      <c r="B26" s="72" t="s">
        <v>82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93">
        <f t="shared" si="2"/>
        <v>0</v>
      </c>
    </row>
    <row r="27" spans="1:8" x14ac:dyDescent="0.3">
      <c r="A27" s="97" t="s">
        <v>57</v>
      </c>
      <c r="B27" s="72" t="s">
        <v>83</v>
      </c>
      <c r="C27" s="7">
        <v>730492</v>
      </c>
      <c r="D27" s="7">
        <v>0</v>
      </c>
      <c r="E27" s="7">
        <v>0</v>
      </c>
      <c r="F27" s="7">
        <v>0</v>
      </c>
      <c r="G27" s="7">
        <v>0</v>
      </c>
      <c r="H27" s="93">
        <f t="shared" si="2"/>
        <v>730492</v>
      </c>
    </row>
    <row r="28" spans="1:8" x14ac:dyDescent="0.3">
      <c r="A28" s="97" t="s">
        <v>8</v>
      </c>
      <c r="B28" s="72" t="s">
        <v>84</v>
      </c>
      <c r="C28" s="7">
        <v>180739</v>
      </c>
      <c r="D28" s="7">
        <v>0</v>
      </c>
      <c r="E28" s="7">
        <v>0</v>
      </c>
      <c r="F28" s="7">
        <v>11126.35</v>
      </c>
      <c r="G28" s="7">
        <v>0</v>
      </c>
      <c r="H28" s="93">
        <f t="shared" si="2"/>
        <v>191865.35</v>
      </c>
    </row>
    <row r="29" spans="1:8" x14ac:dyDescent="0.3">
      <c r="A29" s="97" t="s">
        <v>37</v>
      </c>
      <c r="B29" s="72" t="s">
        <v>85</v>
      </c>
      <c r="C29" s="7">
        <v>270046</v>
      </c>
      <c r="D29" s="7">
        <v>0</v>
      </c>
      <c r="E29" s="7">
        <v>27.18</v>
      </c>
      <c r="F29" s="7">
        <v>22700</v>
      </c>
      <c r="G29" s="7">
        <v>0</v>
      </c>
      <c r="H29" s="93">
        <f t="shared" si="2"/>
        <v>292773.18</v>
      </c>
    </row>
    <row r="30" spans="1:8" x14ac:dyDescent="0.3">
      <c r="A30" s="97" t="s">
        <v>9</v>
      </c>
      <c r="B30" s="72" t="s">
        <v>86</v>
      </c>
      <c r="C30" s="7">
        <v>48150</v>
      </c>
      <c r="D30" s="7">
        <v>0</v>
      </c>
      <c r="E30" s="7">
        <v>0</v>
      </c>
      <c r="F30" s="7">
        <v>36000</v>
      </c>
      <c r="G30" s="7">
        <v>0</v>
      </c>
      <c r="H30" s="93">
        <f t="shared" si="2"/>
        <v>84150</v>
      </c>
    </row>
    <row r="31" spans="1:8" x14ac:dyDescent="0.3">
      <c r="A31" s="97" t="s">
        <v>10</v>
      </c>
      <c r="B31" s="72" t="s">
        <v>87</v>
      </c>
      <c r="C31" s="7">
        <v>250390</v>
      </c>
      <c r="D31" s="7">
        <v>0</v>
      </c>
      <c r="E31" s="7">
        <v>0</v>
      </c>
      <c r="F31" s="7">
        <v>5000</v>
      </c>
      <c r="G31" s="7">
        <v>0</v>
      </c>
      <c r="H31" s="93">
        <f t="shared" ref="H31:H34" si="3">SUM(C31:G31)</f>
        <v>255390</v>
      </c>
    </row>
    <row r="32" spans="1:8" x14ac:dyDescent="0.3">
      <c r="A32" s="97" t="s">
        <v>11</v>
      </c>
      <c r="B32" s="72" t="s">
        <v>74</v>
      </c>
      <c r="C32" s="7">
        <v>8175</v>
      </c>
      <c r="D32" s="7">
        <v>0</v>
      </c>
      <c r="E32" s="7">
        <v>0</v>
      </c>
      <c r="F32" s="7">
        <v>0</v>
      </c>
      <c r="G32" s="7">
        <v>0</v>
      </c>
      <c r="H32" s="93">
        <f t="shared" si="3"/>
        <v>8175</v>
      </c>
    </row>
    <row r="33" spans="1:8" x14ac:dyDescent="0.3">
      <c r="A33" s="97" t="s">
        <v>12</v>
      </c>
      <c r="B33" s="72" t="s">
        <v>88</v>
      </c>
      <c r="C33" s="7">
        <v>554972</v>
      </c>
      <c r="D33" s="7">
        <v>0</v>
      </c>
      <c r="E33" s="7">
        <v>0</v>
      </c>
      <c r="F33" s="7">
        <v>3211</v>
      </c>
      <c r="G33" s="7">
        <v>0</v>
      </c>
      <c r="H33" s="93">
        <f t="shared" si="3"/>
        <v>558183</v>
      </c>
    </row>
    <row r="34" spans="1:8" x14ac:dyDescent="0.3">
      <c r="A34" s="97" t="s">
        <v>38</v>
      </c>
      <c r="B34" s="72" t="s">
        <v>89</v>
      </c>
      <c r="C34" s="7">
        <v>87800</v>
      </c>
      <c r="D34" s="7">
        <v>76900</v>
      </c>
      <c r="E34" s="7">
        <v>0</v>
      </c>
      <c r="F34" s="7">
        <v>0</v>
      </c>
      <c r="G34" s="7">
        <v>0</v>
      </c>
      <c r="H34" s="93">
        <f t="shared" si="3"/>
        <v>164700</v>
      </c>
    </row>
    <row r="35" spans="1:8" x14ac:dyDescent="0.3">
      <c r="A35" s="97" t="s">
        <v>49</v>
      </c>
      <c r="B35" s="72" t="s">
        <v>90</v>
      </c>
      <c r="C35" s="7">
        <v>461074.48</v>
      </c>
      <c r="D35" s="16">
        <v>90836.14</v>
      </c>
      <c r="E35" s="16">
        <v>0</v>
      </c>
      <c r="F35" s="16">
        <v>0</v>
      </c>
      <c r="G35" s="16">
        <v>0</v>
      </c>
      <c r="H35" s="93">
        <f t="shared" ref="H35:H42" si="4">SUM(C35:G35)</f>
        <v>551910.62</v>
      </c>
    </row>
    <row r="36" spans="1:8" x14ac:dyDescent="0.3">
      <c r="A36" s="97" t="s">
        <v>13</v>
      </c>
      <c r="B36" s="72" t="s">
        <v>91</v>
      </c>
      <c r="C36" s="7">
        <v>21350</v>
      </c>
      <c r="D36" s="7">
        <v>0</v>
      </c>
      <c r="E36" s="7">
        <v>0</v>
      </c>
      <c r="F36" s="7">
        <v>0</v>
      </c>
      <c r="G36" s="7">
        <v>0</v>
      </c>
      <c r="H36" s="93">
        <f t="shared" si="4"/>
        <v>21350</v>
      </c>
    </row>
    <row r="37" spans="1:8" x14ac:dyDescent="0.3">
      <c r="A37" s="97" t="s">
        <v>46</v>
      </c>
      <c r="B37" s="72" t="s">
        <v>92</v>
      </c>
      <c r="C37" s="7">
        <v>49100</v>
      </c>
      <c r="D37" s="7">
        <v>0</v>
      </c>
      <c r="E37" s="7">
        <v>0</v>
      </c>
      <c r="F37" s="7">
        <v>0</v>
      </c>
      <c r="G37" s="7">
        <v>0</v>
      </c>
      <c r="H37" s="93">
        <f t="shared" si="4"/>
        <v>49100</v>
      </c>
    </row>
    <row r="38" spans="1:8" x14ac:dyDescent="0.3">
      <c r="A38" s="97" t="s">
        <v>39</v>
      </c>
      <c r="B38" s="72" t="s">
        <v>93</v>
      </c>
      <c r="C38" s="7">
        <f>97145+780</f>
        <v>97925</v>
      </c>
      <c r="D38" s="7">
        <f>308.55+53</f>
        <v>361.55</v>
      </c>
      <c r="E38" s="7">
        <v>0</v>
      </c>
      <c r="F38" s="7">
        <v>0</v>
      </c>
      <c r="G38" s="7">
        <v>0</v>
      </c>
      <c r="H38" s="93">
        <f t="shared" si="4"/>
        <v>98286.55</v>
      </c>
    </row>
    <row r="39" spans="1:8" x14ac:dyDescent="0.3">
      <c r="A39" s="97" t="s">
        <v>47</v>
      </c>
      <c r="B39" s="72" t="s">
        <v>94</v>
      </c>
      <c r="C39" s="7">
        <v>98777</v>
      </c>
      <c r="D39" s="7">
        <v>702</v>
      </c>
      <c r="E39" s="7">
        <v>0</v>
      </c>
      <c r="F39" s="7">
        <v>0</v>
      </c>
      <c r="G39" s="7">
        <v>0</v>
      </c>
      <c r="H39" s="93">
        <f t="shared" si="4"/>
        <v>99479</v>
      </c>
    </row>
    <row r="40" spans="1:8" x14ac:dyDescent="0.3">
      <c r="A40" s="97" t="s">
        <v>40</v>
      </c>
      <c r="B40" s="72" t="s">
        <v>95</v>
      </c>
      <c r="C40" s="7">
        <v>367138</v>
      </c>
      <c r="D40" s="7">
        <v>0</v>
      </c>
      <c r="E40" s="7">
        <v>0</v>
      </c>
      <c r="F40" s="7">
        <v>0</v>
      </c>
      <c r="G40" s="7">
        <v>0</v>
      </c>
      <c r="H40" s="93">
        <f t="shared" si="4"/>
        <v>367138</v>
      </c>
    </row>
    <row r="41" spans="1:8" x14ac:dyDescent="0.3">
      <c r="A41" s="97" t="s">
        <v>14</v>
      </c>
      <c r="B41" s="72" t="s">
        <v>96</v>
      </c>
      <c r="C41" s="7">
        <v>223951.88</v>
      </c>
      <c r="D41" s="7">
        <v>0</v>
      </c>
      <c r="E41" s="7">
        <v>60.23</v>
      </c>
      <c r="F41" s="7">
        <v>0</v>
      </c>
      <c r="G41" s="7">
        <v>0</v>
      </c>
      <c r="H41" s="93">
        <f t="shared" si="4"/>
        <v>224012.11000000002</v>
      </c>
    </row>
    <row r="42" spans="1:8" x14ac:dyDescent="0.3">
      <c r="A42" s="97" t="s">
        <v>15</v>
      </c>
      <c r="B42" s="72" t="s">
        <v>97</v>
      </c>
      <c r="C42" s="7">
        <v>356435</v>
      </c>
      <c r="D42" s="7">
        <v>0</v>
      </c>
      <c r="E42" s="7">
        <v>99.6</v>
      </c>
      <c r="F42" s="1">
        <v>0</v>
      </c>
      <c r="G42" s="7">
        <v>0</v>
      </c>
      <c r="H42" s="93">
        <f t="shared" si="4"/>
        <v>356534.6</v>
      </c>
    </row>
    <row r="43" spans="1:8" x14ac:dyDescent="0.3">
      <c r="A43" s="97" t="s">
        <v>16</v>
      </c>
      <c r="B43" s="72" t="s">
        <v>98</v>
      </c>
      <c r="C43" s="7">
        <v>195929.99</v>
      </c>
      <c r="D43" s="7">
        <v>0</v>
      </c>
      <c r="E43" s="7">
        <v>0</v>
      </c>
      <c r="F43" s="7">
        <v>0</v>
      </c>
      <c r="G43" s="7">
        <v>0</v>
      </c>
      <c r="H43" s="93">
        <f t="shared" ref="H43:H50" si="5">SUM(C43:G43)</f>
        <v>195929.99</v>
      </c>
    </row>
    <row r="44" spans="1:8" x14ac:dyDescent="0.3">
      <c r="A44" s="97" t="s">
        <v>55</v>
      </c>
      <c r="B44" s="72">
        <v>6275531</v>
      </c>
      <c r="C44" s="7">
        <v>56030</v>
      </c>
      <c r="D44" s="7">
        <v>0</v>
      </c>
      <c r="E44" s="7">
        <v>0</v>
      </c>
      <c r="F44" s="7">
        <v>0</v>
      </c>
      <c r="G44" s="7">
        <v>0</v>
      </c>
      <c r="H44" s="93">
        <f t="shared" si="5"/>
        <v>56030</v>
      </c>
    </row>
    <row r="45" spans="1:8" x14ac:dyDescent="0.3">
      <c r="A45" s="97" t="s">
        <v>17</v>
      </c>
      <c r="B45" s="72" t="s">
        <v>99</v>
      </c>
      <c r="C45" s="7">
        <v>72736</v>
      </c>
      <c r="D45" s="7">
        <v>0</v>
      </c>
      <c r="E45" s="7">
        <v>0</v>
      </c>
      <c r="F45" s="7">
        <v>244079.73</v>
      </c>
      <c r="G45" s="7">
        <v>0</v>
      </c>
      <c r="H45" s="93">
        <f t="shared" si="5"/>
        <v>316815.73</v>
      </c>
    </row>
    <row r="46" spans="1:8" x14ac:dyDescent="0.3">
      <c r="A46" s="97" t="s">
        <v>18</v>
      </c>
      <c r="B46" s="72" t="s">
        <v>100</v>
      </c>
      <c r="C46" s="7">
        <v>216422</v>
      </c>
      <c r="D46" s="7">
        <v>50000</v>
      </c>
      <c r="E46" s="7">
        <v>0</v>
      </c>
      <c r="F46" s="7">
        <v>23000</v>
      </c>
      <c r="G46" s="7">
        <v>0</v>
      </c>
      <c r="H46" s="93">
        <f t="shared" si="5"/>
        <v>289422</v>
      </c>
    </row>
    <row r="47" spans="1:8" x14ac:dyDescent="0.3">
      <c r="A47" s="97" t="s">
        <v>19</v>
      </c>
      <c r="B47" s="72" t="s">
        <v>101</v>
      </c>
      <c r="C47" s="7">
        <v>504414</v>
      </c>
      <c r="D47" s="7">
        <v>1500</v>
      </c>
      <c r="E47" s="7">
        <v>0</v>
      </c>
      <c r="F47" s="7">
        <f>28224.99+8580.82</f>
        <v>36805.81</v>
      </c>
      <c r="G47" s="7">
        <v>0</v>
      </c>
      <c r="H47" s="93">
        <f t="shared" si="5"/>
        <v>542719.81000000006</v>
      </c>
    </row>
    <row r="48" spans="1:8" x14ac:dyDescent="0.3">
      <c r="A48" s="97" t="s">
        <v>50</v>
      </c>
      <c r="B48" s="72" t="s">
        <v>102</v>
      </c>
      <c r="C48" s="7">
        <v>255430</v>
      </c>
      <c r="D48" s="7">
        <v>127000</v>
      </c>
      <c r="E48" s="7">
        <v>0</v>
      </c>
      <c r="F48" s="7">
        <v>0</v>
      </c>
      <c r="G48" s="7">
        <v>0</v>
      </c>
      <c r="H48" s="93">
        <f t="shared" si="5"/>
        <v>382430</v>
      </c>
    </row>
    <row r="49" spans="1:8" x14ac:dyDescent="0.3">
      <c r="A49" s="97" t="s">
        <v>20</v>
      </c>
      <c r="B49" s="72" t="s">
        <v>103</v>
      </c>
      <c r="C49" s="7">
        <v>94320</v>
      </c>
      <c r="D49" s="7">
        <v>0</v>
      </c>
      <c r="E49" s="7">
        <v>7.91</v>
      </c>
      <c r="F49" s="7">
        <v>6000</v>
      </c>
      <c r="G49" s="7">
        <v>0</v>
      </c>
      <c r="H49" s="93">
        <f t="shared" si="5"/>
        <v>100327.91</v>
      </c>
    </row>
    <row r="50" spans="1:8" x14ac:dyDescent="0.3">
      <c r="A50" s="97" t="s">
        <v>21</v>
      </c>
      <c r="B50" s="72" t="s">
        <v>104</v>
      </c>
      <c r="C50" s="7">
        <v>118146.31</v>
      </c>
      <c r="D50" s="7">
        <v>0</v>
      </c>
      <c r="E50" s="7">
        <v>0</v>
      </c>
      <c r="F50" s="7">
        <v>34600</v>
      </c>
      <c r="G50" s="7">
        <v>0</v>
      </c>
      <c r="H50" s="93">
        <f t="shared" si="5"/>
        <v>152746.31</v>
      </c>
    </row>
    <row r="51" spans="1:8" x14ac:dyDescent="0.3">
      <c r="A51" s="97" t="s">
        <v>56</v>
      </c>
      <c r="B51" s="72" t="s">
        <v>105</v>
      </c>
      <c r="C51" s="7">
        <v>115595</v>
      </c>
      <c r="D51" s="7">
        <v>0</v>
      </c>
      <c r="E51" s="7">
        <v>0</v>
      </c>
      <c r="F51" s="7">
        <v>0</v>
      </c>
      <c r="G51" s="7">
        <v>0</v>
      </c>
      <c r="H51" s="93">
        <f t="shared" ref="H51:H58" si="6">SUM(C51:G51)</f>
        <v>115595</v>
      </c>
    </row>
    <row r="52" spans="1:8" x14ac:dyDescent="0.3">
      <c r="A52" s="97" t="s">
        <v>22</v>
      </c>
      <c r="B52" s="72" t="s">
        <v>74</v>
      </c>
      <c r="C52" s="7">
        <v>219200</v>
      </c>
      <c r="D52" s="7">
        <v>0</v>
      </c>
      <c r="E52" s="7">
        <v>0.52</v>
      </c>
      <c r="F52" s="7">
        <v>0</v>
      </c>
      <c r="G52" s="7">
        <v>0</v>
      </c>
      <c r="H52" s="93">
        <f t="shared" si="6"/>
        <v>219200.52</v>
      </c>
    </row>
    <row r="53" spans="1:8" x14ac:dyDescent="0.3">
      <c r="A53" s="97" t="s">
        <v>48</v>
      </c>
      <c r="B53" s="72" t="s">
        <v>106</v>
      </c>
      <c r="C53" s="7">
        <v>58250</v>
      </c>
      <c r="D53" s="7">
        <v>5054.4799999999996</v>
      </c>
      <c r="E53" s="7">
        <v>0</v>
      </c>
      <c r="F53" s="7">
        <v>54000</v>
      </c>
      <c r="G53" s="7">
        <v>0</v>
      </c>
      <c r="H53" s="93">
        <f t="shared" si="6"/>
        <v>117304.48</v>
      </c>
    </row>
    <row r="54" spans="1:8" x14ac:dyDescent="0.3">
      <c r="A54" s="97" t="s">
        <v>23</v>
      </c>
      <c r="B54" s="72" t="s">
        <v>107</v>
      </c>
      <c r="C54" s="7">
        <v>25639</v>
      </c>
      <c r="D54" s="7">
        <v>120000</v>
      </c>
      <c r="E54" s="7">
        <v>0</v>
      </c>
      <c r="F54" s="7">
        <v>0</v>
      </c>
      <c r="G54" s="7">
        <v>0</v>
      </c>
      <c r="H54" s="93">
        <f t="shared" si="6"/>
        <v>145639</v>
      </c>
    </row>
    <row r="55" spans="1:8" x14ac:dyDescent="0.3">
      <c r="A55" s="97" t="s">
        <v>24</v>
      </c>
      <c r="B55" s="72" t="s">
        <v>68</v>
      </c>
      <c r="C55" s="7">
        <v>35476</v>
      </c>
      <c r="D55" s="7">
        <v>0</v>
      </c>
      <c r="E55" s="7">
        <v>0</v>
      </c>
      <c r="F55" s="7">
        <v>0</v>
      </c>
      <c r="G55" s="7">
        <v>0</v>
      </c>
      <c r="H55" s="93">
        <f t="shared" si="6"/>
        <v>35476</v>
      </c>
    </row>
    <row r="56" spans="1:8" x14ac:dyDescent="0.3">
      <c r="A56" s="97" t="s">
        <v>25</v>
      </c>
      <c r="B56" s="72" t="s">
        <v>108</v>
      </c>
      <c r="C56" s="7">
        <v>201588</v>
      </c>
      <c r="D56" s="7">
        <v>24900</v>
      </c>
      <c r="E56" s="7">
        <v>0</v>
      </c>
      <c r="F56" s="7">
        <v>0</v>
      </c>
      <c r="G56" s="7">
        <v>0</v>
      </c>
      <c r="H56" s="93">
        <f t="shared" si="6"/>
        <v>226488</v>
      </c>
    </row>
    <row r="57" spans="1:8" x14ac:dyDescent="0.3">
      <c r="A57" s="97" t="s">
        <v>26</v>
      </c>
      <c r="B57" s="72" t="s">
        <v>74</v>
      </c>
      <c r="C57" s="7">
        <v>176600</v>
      </c>
      <c r="D57" s="7">
        <v>0</v>
      </c>
      <c r="E57" s="7">
        <v>0</v>
      </c>
      <c r="F57" s="7">
        <v>0</v>
      </c>
      <c r="G57" s="7">
        <v>0</v>
      </c>
      <c r="H57" s="93">
        <f t="shared" si="6"/>
        <v>176600</v>
      </c>
    </row>
    <row r="58" spans="1:8" x14ac:dyDescent="0.3">
      <c r="A58" s="97" t="s">
        <v>27</v>
      </c>
      <c r="B58" s="73" t="s">
        <v>109</v>
      </c>
      <c r="C58" s="7">
        <v>15520</v>
      </c>
      <c r="D58" s="7">
        <v>0</v>
      </c>
      <c r="E58" s="7">
        <v>0</v>
      </c>
      <c r="F58" s="7">
        <v>0</v>
      </c>
      <c r="G58" s="7">
        <v>0</v>
      </c>
      <c r="H58" s="93">
        <f t="shared" si="6"/>
        <v>15520</v>
      </c>
    </row>
    <row r="59" spans="1:8" x14ac:dyDescent="0.3">
      <c r="A59" s="97" t="s">
        <v>28</v>
      </c>
      <c r="B59" s="72" t="s">
        <v>67</v>
      </c>
      <c r="C59" s="7">
        <v>37074</v>
      </c>
      <c r="D59" s="7">
        <v>0</v>
      </c>
      <c r="E59" s="7">
        <v>0</v>
      </c>
      <c r="F59" s="7">
        <v>24000</v>
      </c>
      <c r="G59" s="7">
        <v>0</v>
      </c>
      <c r="H59" s="94">
        <f>SUM(C59:G59)</f>
        <v>61074</v>
      </c>
    </row>
    <row r="60" spans="1:8" ht="16.2" thickBot="1" x14ac:dyDescent="0.35">
      <c r="A60" s="99" t="s">
        <v>29</v>
      </c>
      <c r="B60" s="74" t="s">
        <v>74</v>
      </c>
      <c r="C60" s="51">
        <v>384382.8</v>
      </c>
      <c r="D60" s="51">
        <v>5747.59</v>
      </c>
      <c r="E60" s="51">
        <v>0</v>
      </c>
      <c r="F60" s="51">
        <v>26840.22</v>
      </c>
      <c r="G60" s="51">
        <v>85343334.620000005</v>
      </c>
      <c r="H60" s="95">
        <f>SUM(C60:G60)</f>
        <v>85760305.230000004</v>
      </c>
    </row>
    <row r="61" spans="1:8" ht="16.2" thickBot="1" x14ac:dyDescent="0.35">
      <c r="A61" s="102" t="s">
        <v>30</v>
      </c>
      <c r="B61" s="103"/>
      <c r="C61" s="90">
        <f>SUM(C12:C60)</f>
        <v>11365713.740000002</v>
      </c>
      <c r="D61" s="90">
        <f t="shared" ref="D61:H61" si="7">SUM(D12:D60)</f>
        <v>531811.75999999989</v>
      </c>
      <c r="E61" s="90">
        <f t="shared" si="7"/>
        <v>199.81</v>
      </c>
      <c r="F61" s="90">
        <f t="shared" si="7"/>
        <v>620982.27</v>
      </c>
      <c r="G61" s="90">
        <f>SUM(G12:G60)</f>
        <v>85343334.620000005</v>
      </c>
      <c r="H61" s="91">
        <f t="shared" si="7"/>
        <v>97862042.200000003</v>
      </c>
    </row>
    <row r="62" spans="1:8" x14ac:dyDescent="0.3">
      <c r="A62" s="8"/>
      <c r="B62" s="12"/>
      <c r="C62" s="9"/>
      <c r="D62" s="17"/>
      <c r="E62" s="64"/>
      <c r="F62" s="9"/>
      <c r="G62" s="9"/>
      <c r="H62" s="9"/>
    </row>
    <row r="63" spans="1:8" ht="19.2" customHeight="1" x14ac:dyDescent="0.3">
      <c r="E63" s="20"/>
    </row>
    <row r="64" spans="1:8" ht="18" x14ac:dyDescent="0.35">
      <c r="A64" s="14"/>
      <c r="B64" s="86"/>
      <c r="C64" s="87" t="s">
        <v>118</v>
      </c>
      <c r="H64" s="20"/>
    </row>
    <row r="65" spans="1:6" ht="18" x14ac:dyDescent="0.35">
      <c r="A65" s="13"/>
      <c r="B65" s="1"/>
      <c r="C65" s="88"/>
      <c r="D65" s="19"/>
      <c r="E65" s="20"/>
      <c r="F65" s="20"/>
    </row>
    <row r="66" spans="1:6" ht="18" x14ac:dyDescent="0.35">
      <c r="A66" s="5"/>
      <c r="B66" s="1"/>
      <c r="C66" s="89" t="s">
        <v>65</v>
      </c>
    </row>
    <row r="67" spans="1:6" x14ac:dyDescent="0.3">
      <c r="D67" s="19"/>
    </row>
    <row r="69" spans="1:6" x14ac:dyDescent="0.3">
      <c r="C69" s="20"/>
      <c r="E69" s="20"/>
    </row>
    <row r="70" spans="1:6" x14ac:dyDescent="0.3">
      <c r="E70" s="20"/>
    </row>
    <row r="71" spans="1:6" x14ac:dyDescent="0.3">
      <c r="E71" s="20"/>
    </row>
    <row r="74" spans="1:6" x14ac:dyDescent="0.3">
      <c r="F74" s="20"/>
    </row>
  </sheetData>
  <mergeCells count="6">
    <mergeCell ref="A61:B61"/>
    <mergeCell ref="A3:H3"/>
    <mergeCell ref="A10:A11"/>
    <mergeCell ref="B10:B11"/>
    <mergeCell ref="A9:H9"/>
    <mergeCell ref="C10:H10"/>
  </mergeCells>
  <phoneticPr fontId="0" type="noConversion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8" orientation="landscape" r:id="rId1"/>
  <headerFooter>
    <oddFooter>Page &amp;P of &amp;N</oddFooter>
  </headerFooter>
  <rowBreaks count="1" manualBreakCount="1">
    <brk id="34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70"/>
  <sheetViews>
    <sheetView tabSelected="1" view="pageBreakPreview" zoomScale="79" zoomScaleNormal="94" zoomScaleSheetLayoutView="79" workbookViewId="0">
      <selection activeCell="AI59" sqref="AI59"/>
    </sheetView>
  </sheetViews>
  <sheetFormatPr defaultColWidth="9.109375" defaultRowHeight="22.95" customHeight="1" x14ac:dyDescent="0.3"/>
  <cols>
    <col min="1" max="1" width="28.5546875" style="21" customWidth="1"/>
    <col min="2" max="2" width="13.33203125" style="21" customWidth="1"/>
    <col min="3" max="3" width="13.44140625" style="21" customWidth="1"/>
    <col min="4" max="4" width="15.6640625" style="21" customWidth="1"/>
    <col min="5" max="5" width="15.5546875" style="21" customWidth="1"/>
    <col min="6" max="6" width="8.33203125" style="21" hidden="1" customWidth="1"/>
    <col min="7" max="7" width="13.21875" style="21" customWidth="1"/>
    <col min="8" max="8" width="16.77734375" style="21" customWidth="1"/>
    <col min="9" max="9" width="14.33203125" style="21" customWidth="1"/>
    <col min="10" max="10" width="9.33203125" style="21" hidden="1" customWidth="1"/>
    <col min="11" max="11" width="8.88671875" style="21" hidden="1" customWidth="1"/>
    <col min="12" max="12" width="14.109375" style="21" customWidth="1"/>
    <col min="13" max="13" width="13.109375" style="21" customWidth="1"/>
    <col min="14" max="14" width="15.21875" style="21" customWidth="1"/>
    <col min="15" max="15" width="12.6640625" style="21" customWidth="1"/>
    <col min="16" max="16" width="13.6640625" style="21" customWidth="1"/>
    <col min="17" max="17" width="14.6640625" style="21" customWidth="1"/>
    <col min="18" max="18" width="13" style="21" customWidth="1"/>
    <col min="19" max="19" width="16.44140625" style="21" customWidth="1"/>
    <col min="20" max="20" width="13.77734375" style="21" customWidth="1"/>
    <col min="21" max="21" width="16.109375" style="21" customWidth="1"/>
    <col min="22" max="22" width="13.33203125" style="21" customWidth="1"/>
    <col min="23" max="23" width="11.44140625" style="21" customWidth="1"/>
    <col min="24" max="24" width="15.21875" style="21" customWidth="1"/>
    <col min="25" max="29" width="13" style="21" customWidth="1"/>
    <col min="30" max="30" width="10.88671875" style="21" hidden="1" customWidth="1"/>
    <col min="31" max="31" width="11.88671875" style="21" customWidth="1"/>
    <col min="32" max="32" width="10.33203125" style="21" customWidth="1"/>
    <col min="33" max="33" width="7.6640625" style="21" hidden="1" customWidth="1"/>
    <col min="34" max="34" width="16.88671875" style="21" customWidth="1"/>
    <col min="35" max="35" width="17.77734375" style="21" customWidth="1"/>
    <col min="36" max="36" width="11.88671875" style="29" customWidth="1"/>
    <col min="37" max="37" width="15" style="21" customWidth="1"/>
    <col min="38" max="38" width="9.109375" style="21"/>
    <col min="39" max="39" width="10.109375" style="21" bestFit="1" customWidth="1"/>
    <col min="40" max="16384" width="9.109375" style="21"/>
  </cols>
  <sheetData>
    <row r="1" spans="1:35" ht="22.95" customHeight="1" x14ac:dyDescent="0.3">
      <c r="A1" s="23"/>
      <c r="B1" s="24"/>
      <c r="C1" s="24"/>
      <c r="D1" s="24"/>
      <c r="E1" s="25"/>
      <c r="F1" s="25"/>
      <c r="Y1" s="85"/>
      <c r="AI1" s="26" t="s">
        <v>34</v>
      </c>
    </row>
    <row r="2" spans="1:35" ht="22.95" customHeight="1" x14ac:dyDescent="0.3">
      <c r="A2" s="23"/>
      <c r="B2" s="24"/>
      <c r="C2" s="24"/>
      <c r="D2" s="24"/>
      <c r="E2" s="25"/>
      <c r="F2" s="25"/>
      <c r="AI2" s="26" t="s">
        <v>0</v>
      </c>
    </row>
    <row r="3" spans="1:35" ht="27.6" customHeight="1" thickBot="1" x14ac:dyDescent="0.35">
      <c r="A3" s="115" t="s">
        <v>117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</row>
    <row r="4" spans="1:35" ht="22.8" hidden="1" customHeight="1" thickBot="1" x14ac:dyDescent="0.35">
      <c r="A4" s="23"/>
      <c r="B4" s="24"/>
      <c r="C4" s="24"/>
      <c r="D4" s="24"/>
      <c r="E4" s="24"/>
      <c r="F4" s="24"/>
      <c r="G4" s="27"/>
      <c r="H4" s="28"/>
      <c r="I4" s="27"/>
      <c r="J4" s="27"/>
      <c r="K4" s="28"/>
      <c r="L4" s="27"/>
      <c r="P4" s="29"/>
      <c r="R4" s="28"/>
      <c r="U4" s="28"/>
      <c r="V4" s="28"/>
      <c r="W4" s="28"/>
      <c r="X4" s="28"/>
      <c r="Y4" s="28"/>
      <c r="Z4" s="28"/>
      <c r="AC4" s="27"/>
      <c r="AD4" s="28"/>
      <c r="AE4" s="28"/>
      <c r="AF4" s="28"/>
      <c r="AG4" s="28"/>
      <c r="AH4" s="28"/>
    </row>
    <row r="5" spans="1:35" ht="22.8" hidden="1" customHeight="1" thickBot="1" x14ac:dyDescent="0.4">
      <c r="A5" s="34" t="s">
        <v>58</v>
      </c>
      <c r="B5" s="35"/>
      <c r="C5" s="35"/>
      <c r="D5" s="35"/>
      <c r="E5" s="35"/>
      <c r="F5" s="35"/>
      <c r="G5" s="35"/>
      <c r="H5" s="28"/>
      <c r="I5" s="27"/>
      <c r="J5" s="27"/>
      <c r="L5" s="28"/>
      <c r="R5" s="28"/>
      <c r="U5" s="28"/>
      <c r="V5" s="28"/>
      <c r="W5" s="28"/>
      <c r="X5" s="28"/>
      <c r="Y5" s="28"/>
      <c r="Z5" s="28"/>
      <c r="AC5" s="27"/>
      <c r="AD5" s="28"/>
    </row>
    <row r="6" spans="1:35" ht="22.8" hidden="1" customHeight="1" thickBot="1" x14ac:dyDescent="0.4">
      <c r="A6" s="34" t="s">
        <v>62</v>
      </c>
      <c r="B6" s="35"/>
      <c r="C6" s="35"/>
      <c r="D6" s="35"/>
      <c r="E6" s="35"/>
      <c r="F6" s="35"/>
      <c r="G6" s="35"/>
      <c r="H6" s="28"/>
      <c r="I6" s="27"/>
      <c r="J6" s="27"/>
      <c r="K6" s="25"/>
      <c r="L6" s="28"/>
      <c r="M6" s="25"/>
      <c r="N6" s="25"/>
      <c r="O6" s="25"/>
      <c r="P6" s="25"/>
      <c r="Q6" s="25"/>
      <c r="R6" s="28"/>
      <c r="S6" s="25"/>
      <c r="T6" s="25"/>
      <c r="U6" s="28"/>
      <c r="V6" s="28"/>
      <c r="W6" s="28"/>
      <c r="X6" s="28"/>
      <c r="Y6" s="28"/>
      <c r="Z6" s="28"/>
      <c r="AA6" s="25"/>
      <c r="AB6" s="25"/>
      <c r="AC6" s="27"/>
      <c r="AD6" s="28"/>
      <c r="AE6" s="25"/>
      <c r="AF6" s="25"/>
      <c r="AG6" s="25"/>
      <c r="AH6" s="25"/>
      <c r="AI6" s="25"/>
    </row>
    <row r="7" spans="1:35" ht="22.8" hidden="1" customHeight="1" thickBot="1" x14ac:dyDescent="0.35">
      <c r="A7" s="30"/>
      <c r="B7" s="25"/>
      <c r="C7" s="25"/>
      <c r="D7" s="25"/>
      <c r="E7" s="25"/>
      <c r="F7" s="25"/>
      <c r="G7" s="25"/>
      <c r="H7" s="28"/>
      <c r="I7" s="27"/>
      <c r="J7" s="27"/>
      <c r="K7" s="25"/>
      <c r="L7" s="28"/>
      <c r="M7" s="25"/>
      <c r="N7" s="25"/>
      <c r="O7" s="25"/>
      <c r="P7" s="25"/>
      <c r="Q7" s="25"/>
      <c r="R7" s="28"/>
      <c r="S7" s="25"/>
      <c r="T7" s="25"/>
      <c r="U7" s="28"/>
      <c r="V7" s="28"/>
      <c r="W7" s="28"/>
      <c r="X7" s="28"/>
      <c r="Y7" s="28"/>
      <c r="Z7" s="28"/>
      <c r="AA7" s="25"/>
      <c r="AB7" s="25"/>
      <c r="AC7" s="27"/>
      <c r="AD7" s="28"/>
      <c r="AE7" s="25"/>
      <c r="AF7" s="25"/>
      <c r="AG7" s="25"/>
      <c r="AH7" s="25"/>
      <c r="AI7" s="25"/>
    </row>
    <row r="8" spans="1:35" ht="22.95" customHeight="1" x14ac:dyDescent="0.3">
      <c r="A8" s="119" t="s">
        <v>111</v>
      </c>
      <c r="B8" s="116" t="s">
        <v>113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7" t="s">
        <v>30</v>
      </c>
    </row>
    <row r="9" spans="1:35" ht="22.95" customHeight="1" thickBot="1" x14ac:dyDescent="0.35">
      <c r="A9" s="120"/>
      <c r="B9" s="75">
        <v>602</v>
      </c>
      <c r="C9" s="75">
        <v>603</v>
      </c>
      <c r="D9" s="75">
        <v>604</v>
      </c>
      <c r="E9" s="75">
        <v>605</v>
      </c>
      <c r="F9" s="75">
        <v>609</v>
      </c>
      <c r="G9" s="75">
        <v>611</v>
      </c>
      <c r="H9" s="75">
        <v>612</v>
      </c>
      <c r="I9" s="76">
        <v>613</v>
      </c>
      <c r="J9" s="76">
        <v>614</v>
      </c>
      <c r="K9" s="76">
        <v>615</v>
      </c>
      <c r="L9" s="76">
        <v>621</v>
      </c>
      <c r="M9" s="76">
        <v>622</v>
      </c>
      <c r="N9" s="76">
        <v>623</v>
      </c>
      <c r="O9" s="76">
        <v>624</v>
      </c>
      <c r="P9" s="76">
        <v>625</v>
      </c>
      <c r="Q9" s="76">
        <v>626</v>
      </c>
      <c r="R9" s="76">
        <v>627</v>
      </c>
      <c r="S9" s="76">
        <v>628</v>
      </c>
      <c r="T9" s="76">
        <v>635</v>
      </c>
      <c r="U9" s="76">
        <v>641</v>
      </c>
      <c r="V9" s="76">
        <v>642</v>
      </c>
      <c r="W9" s="76">
        <v>645</v>
      </c>
      <c r="X9" s="76">
        <v>646</v>
      </c>
      <c r="Y9" s="76">
        <v>653</v>
      </c>
      <c r="Z9" s="76">
        <v>654</v>
      </c>
      <c r="AA9" s="76">
        <v>655</v>
      </c>
      <c r="AB9" s="76">
        <v>656</v>
      </c>
      <c r="AC9" s="76">
        <v>658</v>
      </c>
      <c r="AD9" s="76">
        <v>663</v>
      </c>
      <c r="AE9" s="76">
        <v>665</v>
      </c>
      <c r="AF9" s="76">
        <v>666</v>
      </c>
      <c r="AG9" s="76">
        <v>668</v>
      </c>
      <c r="AH9" s="76">
        <v>681</v>
      </c>
      <c r="AI9" s="118"/>
    </row>
    <row r="10" spans="1:35" ht="22.95" customHeight="1" x14ac:dyDescent="0.3">
      <c r="A10" s="77" t="s">
        <v>3</v>
      </c>
      <c r="B10" s="36">
        <v>7691.58</v>
      </c>
      <c r="C10" s="36">
        <v>0</v>
      </c>
      <c r="D10" s="36">
        <v>1929.6</v>
      </c>
      <c r="E10" s="36">
        <v>10389.33</v>
      </c>
      <c r="F10" s="36">
        <v>0</v>
      </c>
      <c r="G10" s="36">
        <v>18</v>
      </c>
      <c r="H10" s="36">
        <v>34223.56</v>
      </c>
      <c r="I10" s="36">
        <v>0</v>
      </c>
      <c r="J10" s="36">
        <v>0</v>
      </c>
      <c r="K10" s="36">
        <v>0</v>
      </c>
      <c r="L10" s="36">
        <v>0</v>
      </c>
      <c r="M10" s="36">
        <v>1000</v>
      </c>
      <c r="N10" s="36">
        <v>103508.79</v>
      </c>
      <c r="O10" s="36">
        <v>0</v>
      </c>
      <c r="P10" s="36">
        <v>1590</v>
      </c>
      <c r="Q10" s="36">
        <v>3609.92</v>
      </c>
      <c r="R10" s="36">
        <v>1019.24</v>
      </c>
      <c r="S10" s="36">
        <v>74949.009999999995</v>
      </c>
      <c r="T10" s="36">
        <v>3199.3</v>
      </c>
      <c r="U10" s="36">
        <v>48265</v>
      </c>
      <c r="V10" s="36">
        <v>0</v>
      </c>
      <c r="W10" s="36">
        <v>0</v>
      </c>
      <c r="X10" s="36">
        <v>1087</v>
      </c>
      <c r="Y10" s="36">
        <v>0</v>
      </c>
      <c r="Z10" s="36">
        <v>0</v>
      </c>
      <c r="AA10" s="36">
        <v>0</v>
      </c>
      <c r="AB10" s="36">
        <v>0</v>
      </c>
      <c r="AC10" s="36">
        <v>960.56</v>
      </c>
      <c r="AD10" s="36">
        <v>0</v>
      </c>
      <c r="AE10" s="36">
        <v>0</v>
      </c>
      <c r="AF10" s="36">
        <v>0</v>
      </c>
      <c r="AG10" s="36">
        <v>0</v>
      </c>
      <c r="AH10" s="36">
        <v>4690.8999999999996</v>
      </c>
      <c r="AI10" s="67">
        <f t="shared" ref="AI10:AI41" si="0">SUM(B10:AH10)</f>
        <v>298131.78999999998</v>
      </c>
    </row>
    <row r="11" spans="1:35" ht="22.95" customHeight="1" x14ac:dyDescent="0.3">
      <c r="A11" s="78" t="s">
        <v>4</v>
      </c>
      <c r="B11" s="37">
        <v>18039.080000000002</v>
      </c>
      <c r="C11" s="37">
        <v>0</v>
      </c>
      <c r="D11" s="37">
        <v>6543.35</v>
      </c>
      <c r="E11" s="37">
        <v>27964.92</v>
      </c>
      <c r="F11" s="37">
        <v>0</v>
      </c>
      <c r="G11" s="37">
        <v>0</v>
      </c>
      <c r="H11" s="37">
        <v>8852.51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17968.650000000001</v>
      </c>
      <c r="O11" s="37">
        <v>0</v>
      </c>
      <c r="P11" s="37">
        <v>0</v>
      </c>
      <c r="Q11" s="37">
        <v>3027.04</v>
      </c>
      <c r="R11" s="37">
        <v>3299.31</v>
      </c>
      <c r="S11" s="37">
        <v>69255.78</v>
      </c>
      <c r="T11" s="37">
        <v>724</v>
      </c>
      <c r="U11" s="37">
        <v>51805</v>
      </c>
      <c r="V11" s="37">
        <v>0</v>
      </c>
      <c r="W11" s="37">
        <v>0</v>
      </c>
      <c r="X11" s="37">
        <v>1168</v>
      </c>
      <c r="Y11" s="37">
        <v>0</v>
      </c>
      <c r="Z11" s="37">
        <v>0</v>
      </c>
      <c r="AA11" s="37">
        <v>0</v>
      </c>
      <c r="AB11" s="37">
        <v>0</v>
      </c>
      <c r="AC11" s="37">
        <v>5537.29</v>
      </c>
      <c r="AD11" s="37">
        <v>0</v>
      </c>
      <c r="AE11" s="37">
        <v>0</v>
      </c>
      <c r="AF11" s="37">
        <v>0</v>
      </c>
      <c r="AG11" s="37">
        <v>0</v>
      </c>
      <c r="AH11" s="37">
        <v>2294.1799999999998</v>
      </c>
      <c r="AI11" s="68">
        <f t="shared" si="0"/>
        <v>216479.11000000002</v>
      </c>
    </row>
    <row r="12" spans="1:35" ht="22.95" customHeight="1" x14ac:dyDescent="0.3">
      <c r="A12" s="78" t="s">
        <v>41</v>
      </c>
      <c r="B12" s="38">
        <v>91763.86</v>
      </c>
      <c r="C12" s="38">
        <v>1028</v>
      </c>
      <c r="D12" s="38">
        <v>0</v>
      </c>
      <c r="E12" s="38">
        <v>34598.21</v>
      </c>
      <c r="F12" s="38">
        <v>0</v>
      </c>
      <c r="G12" s="38">
        <v>748.76</v>
      </c>
      <c r="H12" s="38">
        <v>9850.15</v>
      </c>
      <c r="I12" s="38">
        <v>5480.07</v>
      </c>
      <c r="J12" s="38">
        <v>0</v>
      </c>
      <c r="K12" s="38">
        <v>0</v>
      </c>
      <c r="L12" s="38">
        <v>5984</v>
      </c>
      <c r="M12" s="38">
        <v>0</v>
      </c>
      <c r="N12" s="38">
        <v>630204.13</v>
      </c>
      <c r="O12" s="38">
        <v>0</v>
      </c>
      <c r="P12" s="38">
        <v>0</v>
      </c>
      <c r="Q12" s="38">
        <v>3005.71</v>
      </c>
      <c r="R12" s="38">
        <f>2044.09+0.03</f>
        <v>2044.12</v>
      </c>
      <c r="S12" s="38">
        <v>109938.8</v>
      </c>
      <c r="T12" s="38">
        <v>5671.56</v>
      </c>
      <c r="U12" s="38">
        <v>191291</v>
      </c>
      <c r="V12" s="38">
        <v>0</v>
      </c>
      <c r="W12" s="38">
        <v>0</v>
      </c>
      <c r="X12" s="38">
        <v>4304</v>
      </c>
      <c r="Y12" s="38">
        <v>0</v>
      </c>
      <c r="Z12" s="38">
        <v>0</v>
      </c>
      <c r="AA12" s="38">
        <v>0</v>
      </c>
      <c r="AB12" s="38">
        <v>0</v>
      </c>
      <c r="AC12" s="38">
        <v>4.96</v>
      </c>
      <c r="AD12" s="38">
        <v>0</v>
      </c>
      <c r="AE12" s="38">
        <v>0</v>
      </c>
      <c r="AF12" s="38">
        <v>0</v>
      </c>
      <c r="AG12" s="38">
        <v>0</v>
      </c>
      <c r="AH12" s="38">
        <v>18732.66</v>
      </c>
      <c r="AI12" s="68">
        <f t="shared" si="0"/>
        <v>1114649.99</v>
      </c>
    </row>
    <row r="13" spans="1:35" ht="22.95" customHeight="1" x14ac:dyDescent="0.35">
      <c r="A13" s="78" t="s">
        <v>51</v>
      </c>
      <c r="B13" s="39">
        <v>859.82</v>
      </c>
      <c r="C13" s="39">
        <v>1624</v>
      </c>
      <c r="D13" s="39">
        <v>0</v>
      </c>
      <c r="E13" s="39">
        <v>474.59</v>
      </c>
      <c r="F13" s="39">
        <v>0</v>
      </c>
      <c r="G13" s="39">
        <v>0</v>
      </c>
      <c r="H13" s="39">
        <v>33799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79">
        <v>960.21999999999991</v>
      </c>
      <c r="O13" s="39">
        <v>0</v>
      </c>
      <c r="P13" s="39">
        <v>0</v>
      </c>
      <c r="Q13" s="39">
        <v>2294.4</v>
      </c>
      <c r="R13" s="39">
        <v>363.51</v>
      </c>
      <c r="S13" s="39">
        <v>34550</v>
      </c>
      <c r="T13" s="39">
        <v>1238</v>
      </c>
      <c r="U13" s="39">
        <v>55350</v>
      </c>
      <c r="V13" s="39">
        <v>0</v>
      </c>
      <c r="W13" s="39">
        <v>0</v>
      </c>
      <c r="X13" s="39">
        <v>1194</v>
      </c>
      <c r="Y13" s="39">
        <v>0</v>
      </c>
      <c r="Z13" s="39">
        <v>0</v>
      </c>
      <c r="AA13" s="39">
        <v>0</v>
      </c>
      <c r="AB13" s="39">
        <v>0</v>
      </c>
      <c r="AC13" s="39">
        <v>385</v>
      </c>
      <c r="AD13" s="39">
        <v>0</v>
      </c>
      <c r="AE13" s="39">
        <v>0</v>
      </c>
      <c r="AF13" s="39">
        <v>0</v>
      </c>
      <c r="AG13" s="39">
        <v>0</v>
      </c>
      <c r="AH13" s="39">
        <v>1358.16</v>
      </c>
      <c r="AI13" s="68">
        <f t="shared" si="0"/>
        <v>134450.70000000001</v>
      </c>
    </row>
    <row r="14" spans="1:35" ht="22.95" customHeight="1" x14ac:dyDescent="0.35">
      <c r="A14" s="80" t="s">
        <v>5</v>
      </c>
      <c r="B14" s="40">
        <v>14402.2</v>
      </c>
      <c r="C14" s="40">
        <v>0</v>
      </c>
      <c r="D14" s="40">
        <v>0</v>
      </c>
      <c r="E14" s="40">
        <v>9146.36</v>
      </c>
      <c r="F14" s="40">
        <v>0</v>
      </c>
      <c r="G14" s="40">
        <v>0</v>
      </c>
      <c r="H14" s="40">
        <v>16564.95</v>
      </c>
      <c r="I14" s="40">
        <v>0</v>
      </c>
      <c r="J14" s="40">
        <v>0</v>
      </c>
      <c r="K14" s="40">
        <v>0</v>
      </c>
      <c r="L14" s="40">
        <v>12460</v>
      </c>
      <c r="M14" s="40">
        <v>6545</v>
      </c>
      <c r="N14" s="40">
        <v>8936.7900000000009</v>
      </c>
      <c r="O14" s="40">
        <v>0</v>
      </c>
      <c r="P14" s="40">
        <v>5450</v>
      </c>
      <c r="Q14" s="40">
        <v>3169.43</v>
      </c>
      <c r="R14" s="40">
        <v>872.79</v>
      </c>
      <c r="S14" s="40">
        <v>25057.97</v>
      </c>
      <c r="T14" s="40">
        <v>51</v>
      </c>
      <c r="U14" s="40">
        <v>0</v>
      </c>
      <c r="V14" s="40">
        <v>0</v>
      </c>
      <c r="W14" s="40">
        <v>0</v>
      </c>
      <c r="X14" s="40">
        <v>0</v>
      </c>
      <c r="Y14" s="40">
        <v>0</v>
      </c>
      <c r="Z14" s="40">
        <v>0</v>
      </c>
      <c r="AA14" s="40">
        <v>0</v>
      </c>
      <c r="AB14" s="40">
        <v>0</v>
      </c>
      <c r="AC14" s="40">
        <v>6807</v>
      </c>
      <c r="AD14" s="40">
        <v>0</v>
      </c>
      <c r="AE14" s="40">
        <v>0</v>
      </c>
      <c r="AF14" s="40">
        <v>0</v>
      </c>
      <c r="AG14" s="40">
        <v>0</v>
      </c>
      <c r="AH14" s="40">
        <v>0</v>
      </c>
      <c r="AI14" s="68">
        <f t="shared" si="0"/>
        <v>109463.48999999999</v>
      </c>
    </row>
    <row r="15" spans="1:35" ht="22.95" customHeight="1" x14ac:dyDescent="0.35">
      <c r="A15" s="80" t="s">
        <v>52</v>
      </c>
      <c r="B15" s="40">
        <v>129.06</v>
      </c>
      <c r="C15" s="40">
        <v>2411.5</v>
      </c>
      <c r="D15" s="40">
        <v>18064.349999999999</v>
      </c>
      <c r="E15" s="40">
        <v>11889.74</v>
      </c>
      <c r="F15" s="40">
        <v>0</v>
      </c>
      <c r="G15" s="40">
        <v>0</v>
      </c>
      <c r="H15" s="40">
        <v>46098.8</v>
      </c>
      <c r="I15" s="40">
        <v>0</v>
      </c>
      <c r="J15" s="40">
        <v>0</v>
      </c>
      <c r="K15" s="40">
        <v>0</v>
      </c>
      <c r="L15" s="40">
        <v>0</v>
      </c>
      <c r="M15" s="40">
        <v>68.17</v>
      </c>
      <c r="N15" s="40">
        <v>42852.06</v>
      </c>
      <c r="O15" s="40">
        <v>71.72</v>
      </c>
      <c r="P15" s="40">
        <v>0</v>
      </c>
      <c r="Q15" s="40">
        <v>3</v>
      </c>
      <c r="R15" s="40">
        <v>1629.96</v>
      </c>
      <c r="S15" s="40">
        <v>102510.99</v>
      </c>
      <c r="T15" s="40">
        <v>2475</v>
      </c>
      <c r="U15" s="40">
        <v>0</v>
      </c>
      <c r="V15" s="40">
        <v>0</v>
      </c>
      <c r="W15" s="40">
        <v>0</v>
      </c>
      <c r="X15" s="40">
        <v>0</v>
      </c>
      <c r="Y15" s="40">
        <v>0</v>
      </c>
      <c r="Z15" s="40">
        <v>0</v>
      </c>
      <c r="AA15" s="40">
        <v>0</v>
      </c>
      <c r="AB15" s="40">
        <v>0</v>
      </c>
      <c r="AC15" s="40">
        <v>0</v>
      </c>
      <c r="AD15" s="40">
        <v>0</v>
      </c>
      <c r="AE15" s="40">
        <v>0</v>
      </c>
      <c r="AF15" s="40">
        <v>0</v>
      </c>
      <c r="AG15" s="40">
        <v>0</v>
      </c>
      <c r="AH15" s="40">
        <v>291.02</v>
      </c>
      <c r="AI15" s="68">
        <f t="shared" si="0"/>
        <v>228495.37000000002</v>
      </c>
    </row>
    <row r="16" spans="1:35" ht="22.95" customHeight="1" x14ac:dyDescent="0.35">
      <c r="A16" s="80" t="s">
        <v>42</v>
      </c>
      <c r="B16" s="41">
        <v>32749.35</v>
      </c>
      <c r="C16" s="41">
        <v>92.78</v>
      </c>
      <c r="D16" s="41">
        <v>0</v>
      </c>
      <c r="E16" s="41">
        <v>26403.98</v>
      </c>
      <c r="F16" s="41"/>
      <c r="G16" s="41">
        <v>0</v>
      </c>
      <c r="H16" s="41">
        <v>6050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24375.15</v>
      </c>
      <c r="O16" s="41">
        <v>0</v>
      </c>
      <c r="P16" s="41">
        <v>4527.24</v>
      </c>
      <c r="Q16" s="41">
        <v>7345</v>
      </c>
      <c r="R16" s="41">
        <v>1025.8599999999999</v>
      </c>
      <c r="S16" s="41">
        <v>171249.44</v>
      </c>
      <c r="T16" s="41">
        <v>0</v>
      </c>
      <c r="U16" s="41">
        <v>61536</v>
      </c>
      <c r="V16" s="41">
        <v>0</v>
      </c>
      <c r="W16" s="41">
        <v>900</v>
      </c>
      <c r="X16" s="41">
        <v>1380</v>
      </c>
      <c r="Y16" s="41">
        <v>0</v>
      </c>
      <c r="Z16" s="41">
        <v>0</v>
      </c>
      <c r="AA16" s="41">
        <v>0</v>
      </c>
      <c r="AB16" s="41">
        <v>0</v>
      </c>
      <c r="AC16" s="41">
        <v>51</v>
      </c>
      <c r="AD16" s="41">
        <v>0</v>
      </c>
      <c r="AE16" s="41">
        <v>0</v>
      </c>
      <c r="AF16" s="41">
        <v>0</v>
      </c>
      <c r="AG16" s="41">
        <v>0</v>
      </c>
      <c r="AH16" s="41">
        <v>3995.72</v>
      </c>
      <c r="AI16" s="68">
        <f t="shared" si="0"/>
        <v>341681.52</v>
      </c>
    </row>
    <row r="17" spans="1:39" ht="22.95" customHeight="1" x14ac:dyDescent="0.3">
      <c r="A17" s="78" t="s">
        <v>43</v>
      </c>
      <c r="B17" s="39">
        <f>38678.06+1731.5</f>
        <v>40409.56</v>
      </c>
      <c r="C17" s="39">
        <v>2589.04</v>
      </c>
      <c r="D17" s="39">
        <v>0</v>
      </c>
      <c r="E17" s="39">
        <f>29381.82+1478.22</f>
        <v>30860.04</v>
      </c>
      <c r="F17" s="39">
        <v>0</v>
      </c>
      <c r="G17" s="39">
        <v>0</v>
      </c>
      <c r="H17" s="39">
        <v>22167.83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1873</v>
      </c>
      <c r="P17" s="39">
        <v>0</v>
      </c>
      <c r="Q17" s="39">
        <v>3078.33</v>
      </c>
      <c r="R17" s="39">
        <v>572.25</v>
      </c>
      <c r="S17" s="39">
        <v>26568.47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  <c r="AG17" s="39">
        <v>0</v>
      </c>
      <c r="AH17" s="39">
        <v>4483.6499999999996</v>
      </c>
      <c r="AI17" s="68">
        <f t="shared" si="0"/>
        <v>132602.17000000001</v>
      </c>
    </row>
    <row r="18" spans="1:39" ht="22.95" customHeight="1" x14ac:dyDescent="0.35">
      <c r="A18" s="78" t="s">
        <v>53</v>
      </c>
      <c r="B18" s="42">
        <f>520.2+11830.6</f>
        <v>12350.800000000001</v>
      </c>
      <c r="C18" s="42">
        <v>0</v>
      </c>
      <c r="D18" s="42">
        <v>0</v>
      </c>
      <c r="E18" s="42">
        <v>28687.21</v>
      </c>
      <c r="F18" s="42">
        <v>0</v>
      </c>
      <c r="G18" s="42">
        <v>0</v>
      </c>
      <c r="H18" s="42">
        <v>44499.68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153000</v>
      </c>
      <c r="O18" s="42">
        <v>10127.950000000001</v>
      </c>
      <c r="P18" s="42">
        <v>0</v>
      </c>
      <c r="Q18" s="42">
        <v>4458.51</v>
      </c>
      <c r="R18" s="42">
        <v>1089</v>
      </c>
      <c r="S18" s="42">
        <v>182763.55</v>
      </c>
      <c r="T18" s="42">
        <v>0</v>
      </c>
      <c r="U18" s="42">
        <v>62052</v>
      </c>
      <c r="V18" s="42">
        <v>0</v>
      </c>
      <c r="W18" s="42">
        <v>0</v>
      </c>
      <c r="X18" s="42">
        <v>1293</v>
      </c>
      <c r="Y18" s="42">
        <v>0</v>
      </c>
      <c r="Z18" s="42">
        <v>0</v>
      </c>
      <c r="AA18" s="42">
        <v>0</v>
      </c>
      <c r="AB18" s="42">
        <v>0</v>
      </c>
      <c r="AC18" s="42">
        <v>38.01</v>
      </c>
      <c r="AD18" s="42">
        <v>0</v>
      </c>
      <c r="AE18" s="42">
        <v>0</v>
      </c>
      <c r="AF18" s="42">
        <v>0</v>
      </c>
      <c r="AG18" s="42">
        <v>0</v>
      </c>
      <c r="AH18" s="42">
        <v>8203.2000000000007</v>
      </c>
      <c r="AI18" s="68">
        <f t="shared" si="0"/>
        <v>508562.91000000003</v>
      </c>
    </row>
    <row r="19" spans="1:39" ht="22.95" customHeight="1" x14ac:dyDescent="0.35">
      <c r="A19" s="81" t="s">
        <v>54</v>
      </c>
      <c r="B19" s="42">
        <v>26413.32</v>
      </c>
      <c r="C19" s="42">
        <v>0</v>
      </c>
      <c r="D19" s="42">
        <v>8114.8</v>
      </c>
      <c r="E19" s="42">
        <v>6976.3</v>
      </c>
      <c r="F19" s="42">
        <v>0</v>
      </c>
      <c r="G19" s="42">
        <v>0</v>
      </c>
      <c r="H19" s="42">
        <v>37850.639999999999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34413.599999999999</v>
      </c>
      <c r="O19" s="42">
        <v>0</v>
      </c>
      <c r="P19" s="42">
        <v>0</v>
      </c>
      <c r="Q19" s="42">
        <v>11789.79</v>
      </c>
      <c r="R19" s="42">
        <v>700.79</v>
      </c>
      <c r="S19" s="42">
        <v>5069.83</v>
      </c>
      <c r="T19" s="42">
        <v>16017.58</v>
      </c>
      <c r="U19" s="42">
        <v>227408</v>
      </c>
      <c r="V19" s="42">
        <v>0</v>
      </c>
      <c r="W19" s="42">
        <v>0</v>
      </c>
      <c r="X19" s="42">
        <v>5114</v>
      </c>
      <c r="Y19" s="42">
        <v>0</v>
      </c>
      <c r="Z19" s="42">
        <v>0</v>
      </c>
      <c r="AA19" s="42">
        <v>0</v>
      </c>
      <c r="AB19" s="42">
        <v>0</v>
      </c>
      <c r="AC19" s="42">
        <v>18787.88</v>
      </c>
      <c r="AD19" s="42">
        <v>0</v>
      </c>
      <c r="AE19" s="42">
        <v>0</v>
      </c>
      <c r="AF19" s="42">
        <v>0</v>
      </c>
      <c r="AG19" s="42">
        <v>0</v>
      </c>
      <c r="AH19" s="42">
        <v>758.2</v>
      </c>
      <c r="AI19" s="68">
        <f t="shared" si="0"/>
        <v>399414.73000000004</v>
      </c>
    </row>
    <row r="20" spans="1:39" ht="22.95" customHeight="1" x14ac:dyDescent="0.3">
      <c r="A20" s="78" t="s">
        <v>44</v>
      </c>
      <c r="B20" s="39">
        <f>4454.54+2766.03</f>
        <v>7220.57</v>
      </c>
      <c r="C20" s="39">
        <v>5878.47</v>
      </c>
      <c r="D20" s="39">
        <v>0</v>
      </c>
      <c r="E20" s="39">
        <v>4538.2</v>
      </c>
      <c r="F20" s="39">
        <v>0</v>
      </c>
      <c r="G20" s="39">
        <v>0</v>
      </c>
      <c r="H20" s="39">
        <v>13090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25550</v>
      </c>
      <c r="O20" s="39">
        <v>0</v>
      </c>
      <c r="P20" s="39">
        <v>0</v>
      </c>
      <c r="Q20" s="39">
        <v>5601.54</v>
      </c>
      <c r="R20" s="39">
        <v>777.5</v>
      </c>
      <c r="S20" s="39">
        <v>33983.01</v>
      </c>
      <c r="T20" s="39">
        <v>3330.21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  <c r="AG20" s="39">
        <v>0</v>
      </c>
      <c r="AH20" s="39">
        <v>0</v>
      </c>
      <c r="AI20" s="68">
        <f t="shared" si="0"/>
        <v>99969.500000000015</v>
      </c>
    </row>
    <row r="21" spans="1:39" ht="22.95" customHeight="1" x14ac:dyDescent="0.3">
      <c r="A21" s="78" t="s">
        <v>45</v>
      </c>
      <c r="B21" s="39">
        <f>180+432.18</f>
        <v>612.18000000000006</v>
      </c>
      <c r="C21" s="39">
        <v>1699</v>
      </c>
      <c r="D21" s="39">
        <v>15487.78</v>
      </c>
      <c r="E21" s="39">
        <f>19038.36+1116.51+21256.74+2731.47</f>
        <v>44143.08</v>
      </c>
      <c r="F21" s="39">
        <v>0</v>
      </c>
      <c r="G21" s="39">
        <v>12459.83</v>
      </c>
      <c r="H21" s="39">
        <v>33227.949999999997</v>
      </c>
      <c r="I21" s="39">
        <v>1116.3</v>
      </c>
      <c r="J21" s="39">
        <v>0</v>
      </c>
      <c r="K21" s="39">
        <v>0</v>
      </c>
      <c r="L21" s="39">
        <v>0</v>
      </c>
      <c r="M21" s="39">
        <v>0</v>
      </c>
      <c r="N21" s="39">
        <v>24051.05</v>
      </c>
      <c r="O21" s="39">
        <v>0</v>
      </c>
      <c r="P21" s="39">
        <v>0</v>
      </c>
      <c r="Q21" s="39">
        <v>5086.95</v>
      </c>
      <c r="R21" s="39">
        <v>602</v>
      </c>
      <c r="S21" s="39">
        <v>156492.22</v>
      </c>
      <c r="T21" s="39">
        <v>3049</v>
      </c>
      <c r="U21" s="39">
        <v>93931</v>
      </c>
      <c r="V21" s="39">
        <v>0</v>
      </c>
      <c r="W21" s="39">
        <v>0</v>
      </c>
      <c r="X21" s="39">
        <v>2069</v>
      </c>
      <c r="Y21" s="39">
        <v>0</v>
      </c>
      <c r="Z21" s="39">
        <v>0</v>
      </c>
      <c r="AA21" s="39">
        <v>0</v>
      </c>
      <c r="AB21" s="39">
        <v>0</v>
      </c>
      <c r="AC21" s="39">
        <v>806.97</v>
      </c>
      <c r="AD21" s="39">
        <v>0</v>
      </c>
      <c r="AE21" s="39">
        <v>0</v>
      </c>
      <c r="AF21" s="39">
        <v>0</v>
      </c>
      <c r="AG21" s="39">
        <v>0</v>
      </c>
      <c r="AH21" s="39">
        <v>14408.15</v>
      </c>
      <c r="AI21" s="68">
        <f t="shared" si="0"/>
        <v>409242.45999999996</v>
      </c>
    </row>
    <row r="22" spans="1:39" ht="22.95" customHeight="1" x14ac:dyDescent="0.3">
      <c r="A22" s="78" t="s">
        <v>6</v>
      </c>
      <c r="B22" s="39">
        <f>4990.17+28673.92</f>
        <v>33664.089999999997</v>
      </c>
      <c r="C22" s="39">
        <v>1999.6</v>
      </c>
      <c r="D22" s="39">
        <v>220.8</v>
      </c>
      <c r="E22" s="39">
        <f>2608.5+1154.62+3249.9</f>
        <v>7013.02</v>
      </c>
      <c r="F22" s="39">
        <v>0</v>
      </c>
      <c r="G22" s="39">
        <v>520</v>
      </c>
      <c r="H22" s="39">
        <v>8078.92</v>
      </c>
      <c r="I22" s="39">
        <v>0</v>
      </c>
      <c r="J22" s="39">
        <v>0</v>
      </c>
      <c r="K22" s="39">
        <v>0</v>
      </c>
      <c r="L22" s="39">
        <v>0</v>
      </c>
      <c r="M22" s="39">
        <v>1390</v>
      </c>
      <c r="N22" s="39">
        <f>39420.33+7299</f>
        <v>46719.33</v>
      </c>
      <c r="O22" s="39">
        <v>24.67</v>
      </c>
      <c r="P22" s="39">
        <v>5247.85</v>
      </c>
      <c r="Q22" s="39">
        <v>5155.04</v>
      </c>
      <c r="R22" s="39">
        <v>982.06</v>
      </c>
      <c r="S22" s="39">
        <v>13527.72</v>
      </c>
      <c r="T22" s="39">
        <v>0</v>
      </c>
      <c r="U22" s="39">
        <v>61448</v>
      </c>
      <c r="V22" s="39">
        <v>0</v>
      </c>
      <c r="W22" s="39">
        <v>0</v>
      </c>
      <c r="X22" s="39">
        <v>1363</v>
      </c>
      <c r="Y22" s="39">
        <v>0</v>
      </c>
      <c r="Z22" s="39">
        <v>0</v>
      </c>
      <c r="AA22" s="39">
        <v>0</v>
      </c>
      <c r="AB22" s="39">
        <v>0</v>
      </c>
      <c r="AC22" s="39">
        <f>155+0.56</f>
        <v>155.56</v>
      </c>
      <c r="AD22" s="39">
        <v>0</v>
      </c>
      <c r="AE22" s="39">
        <v>0</v>
      </c>
      <c r="AF22" s="39">
        <v>0</v>
      </c>
      <c r="AG22" s="39">
        <v>0</v>
      </c>
      <c r="AH22" s="39">
        <v>1108.67</v>
      </c>
      <c r="AI22" s="68">
        <f t="shared" si="0"/>
        <v>188618.33</v>
      </c>
    </row>
    <row r="23" spans="1:39" ht="22.95" customHeight="1" x14ac:dyDescent="0.3">
      <c r="A23" s="78" t="s">
        <v>36</v>
      </c>
      <c r="B23" s="39">
        <v>13228.52</v>
      </c>
      <c r="C23" s="39">
        <v>0</v>
      </c>
      <c r="D23" s="39">
        <v>11185.43</v>
      </c>
      <c r="E23" s="39">
        <v>28602.58</v>
      </c>
      <c r="F23" s="39">
        <v>0</v>
      </c>
      <c r="G23" s="39">
        <v>0</v>
      </c>
      <c r="H23" s="39">
        <v>59827.09</v>
      </c>
      <c r="I23" s="39">
        <v>0</v>
      </c>
      <c r="J23" s="39">
        <v>0</v>
      </c>
      <c r="K23" s="39">
        <v>0</v>
      </c>
      <c r="L23" s="39">
        <v>0</v>
      </c>
      <c r="M23" s="39">
        <v>37200</v>
      </c>
      <c r="N23" s="39">
        <v>29482.77</v>
      </c>
      <c r="O23" s="39">
        <v>0</v>
      </c>
      <c r="P23" s="39">
        <v>21394.98</v>
      </c>
      <c r="Q23" s="39">
        <v>1804.78</v>
      </c>
      <c r="R23" s="39">
        <v>1621.37</v>
      </c>
      <c r="S23" s="39">
        <v>260657.13</v>
      </c>
      <c r="T23" s="39">
        <v>0</v>
      </c>
      <c r="U23" s="39">
        <v>223598</v>
      </c>
      <c r="V23" s="39">
        <v>29210</v>
      </c>
      <c r="W23" s="39">
        <v>0</v>
      </c>
      <c r="X23" s="39">
        <v>4979</v>
      </c>
      <c r="Y23" s="39">
        <v>0</v>
      </c>
      <c r="Z23" s="39">
        <v>0</v>
      </c>
      <c r="AA23" s="39">
        <v>0</v>
      </c>
      <c r="AB23" s="39">
        <v>0</v>
      </c>
      <c r="AC23" s="39">
        <v>13002.95</v>
      </c>
      <c r="AD23" s="39">
        <v>0</v>
      </c>
      <c r="AE23" s="39">
        <v>0</v>
      </c>
      <c r="AF23" s="39">
        <v>0</v>
      </c>
      <c r="AG23" s="39">
        <v>0</v>
      </c>
      <c r="AH23" s="39">
        <v>2923.77</v>
      </c>
      <c r="AI23" s="68">
        <f t="shared" si="0"/>
        <v>738718.37</v>
      </c>
    </row>
    <row r="24" spans="1:39" ht="22.95" customHeight="1" x14ac:dyDescent="0.3">
      <c r="A24" s="78" t="s">
        <v>7</v>
      </c>
      <c r="B24" s="39">
        <v>0</v>
      </c>
      <c r="C24" s="39">
        <v>0</v>
      </c>
      <c r="D24" s="39">
        <v>0</v>
      </c>
      <c r="E24" s="39">
        <v>225.14</v>
      </c>
      <c r="F24" s="39">
        <v>0</v>
      </c>
      <c r="G24" s="39">
        <v>0</v>
      </c>
      <c r="H24" s="39">
        <v>2090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980.78</v>
      </c>
      <c r="P24" s="39">
        <v>0</v>
      </c>
      <c r="Q24" s="39">
        <v>2350.02</v>
      </c>
      <c r="R24" s="39">
        <v>350.5</v>
      </c>
      <c r="S24" s="39">
        <v>1200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0.36</v>
      </c>
      <c r="AD24" s="39">
        <v>0</v>
      </c>
      <c r="AE24" s="39">
        <v>0</v>
      </c>
      <c r="AF24" s="39">
        <v>0</v>
      </c>
      <c r="AG24" s="39">
        <v>0</v>
      </c>
      <c r="AH24" s="39">
        <v>2487.5100000000002</v>
      </c>
      <c r="AI24" s="68">
        <f t="shared" si="0"/>
        <v>9684.3100000000013</v>
      </c>
    </row>
    <row r="25" spans="1:39" ht="22.95" customHeight="1" x14ac:dyDescent="0.3">
      <c r="A25" s="78" t="s">
        <v>57</v>
      </c>
      <c r="B25" s="39">
        <f>13553.34+17935.53</f>
        <v>31488.87</v>
      </c>
      <c r="C25" s="39">
        <v>300</v>
      </c>
      <c r="D25" s="39">
        <v>32243.66</v>
      </c>
      <c r="E25" s="39">
        <v>16483.36</v>
      </c>
      <c r="F25" s="39">
        <v>0</v>
      </c>
      <c r="G25" s="39">
        <v>4014.63</v>
      </c>
      <c r="H25" s="39">
        <v>0</v>
      </c>
      <c r="I25" s="39">
        <v>4048.33</v>
      </c>
      <c r="J25" s="39">
        <v>0</v>
      </c>
      <c r="K25" s="39">
        <v>0</v>
      </c>
      <c r="L25" s="39">
        <v>0</v>
      </c>
      <c r="M25" s="39">
        <v>0</v>
      </c>
      <c r="N25" s="39">
        <v>9238.4599999999991</v>
      </c>
      <c r="O25" s="39">
        <v>11833</v>
      </c>
      <c r="P25" s="39">
        <v>0</v>
      </c>
      <c r="Q25" s="39">
        <v>10223.32</v>
      </c>
      <c r="R25" s="39">
        <v>9608.68</v>
      </c>
      <c r="S25" s="39">
        <v>316616.90999999997</v>
      </c>
      <c r="T25" s="39">
        <v>20058.86</v>
      </c>
      <c r="U25" s="39">
        <v>178914</v>
      </c>
      <c r="V25" s="39">
        <v>0</v>
      </c>
      <c r="W25" s="39">
        <v>0</v>
      </c>
      <c r="X25" s="39">
        <v>3970</v>
      </c>
      <c r="Y25" s="39">
        <v>0</v>
      </c>
      <c r="Z25" s="39">
        <v>0</v>
      </c>
      <c r="AA25" s="39">
        <v>0</v>
      </c>
      <c r="AB25" s="39">
        <v>0</v>
      </c>
      <c r="AC25" s="39">
        <v>324.89999999999998</v>
      </c>
      <c r="AD25" s="39">
        <v>0</v>
      </c>
      <c r="AE25" s="39">
        <v>0</v>
      </c>
      <c r="AF25" s="39">
        <v>0</v>
      </c>
      <c r="AG25" s="39">
        <v>0</v>
      </c>
      <c r="AH25" s="39">
        <v>895.85</v>
      </c>
      <c r="AI25" s="68">
        <f t="shared" si="0"/>
        <v>650262.82999999996</v>
      </c>
      <c r="AM25" s="29"/>
    </row>
    <row r="26" spans="1:39" ht="22.95" customHeight="1" x14ac:dyDescent="0.3">
      <c r="A26" s="78" t="s">
        <v>8</v>
      </c>
      <c r="B26" s="37">
        <f>547.65+4577.31</f>
        <v>5124.96</v>
      </c>
      <c r="C26" s="37">
        <v>90</v>
      </c>
      <c r="D26" s="37">
        <v>8938.67</v>
      </c>
      <c r="E26" s="37">
        <v>1476.31</v>
      </c>
      <c r="F26" s="37">
        <v>0</v>
      </c>
      <c r="G26" s="37">
        <v>0</v>
      </c>
      <c r="H26" s="37">
        <v>46625.599999999999</v>
      </c>
      <c r="I26" s="37">
        <v>0</v>
      </c>
      <c r="J26" s="37">
        <v>0</v>
      </c>
      <c r="K26" s="37">
        <v>0</v>
      </c>
      <c r="L26" s="37">
        <v>0</v>
      </c>
      <c r="M26" s="37">
        <v>1200</v>
      </c>
      <c r="N26" s="37">
        <f>12333.86+18694.36</f>
        <v>31028.22</v>
      </c>
      <c r="O26" s="37">
        <v>6624.2</v>
      </c>
      <c r="P26" s="37">
        <v>0</v>
      </c>
      <c r="Q26" s="37">
        <v>630.88</v>
      </c>
      <c r="R26" s="37">
        <v>1158.6300000000001</v>
      </c>
      <c r="S26" s="37">
        <v>75446.100000000006</v>
      </c>
      <c r="T26" s="37">
        <v>240.52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f>18.24+73.47</f>
        <v>91.71</v>
      </c>
      <c r="AD26" s="37">
        <v>0</v>
      </c>
      <c r="AE26" s="37">
        <v>0</v>
      </c>
      <c r="AF26" s="37">
        <v>0</v>
      </c>
      <c r="AG26" s="37">
        <v>0</v>
      </c>
      <c r="AH26" s="37">
        <v>1590.72</v>
      </c>
      <c r="AI26" s="68">
        <f t="shared" si="0"/>
        <v>180266.52</v>
      </c>
    </row>
    <row r="27" spans="1:39" ht="22.95" customHeight="1" x14ac:dyDescent="0.3">
      <c r="A27" s="78" t="s">
        <v>37</v>
      </c>
      <c r="B27" s="37">
        <f>421.33+4939.14</f>
        <v>5360.47</v>
      </c>
      <c r="C27" s="37">
        <v>3006.8</v>
      </c>
      <c r="D27" s="37">
        <v>14309.82</v>
      </c>
      <c r="E27" s="37">
        <v>14940.09</v>
      </c>
      <c r="F27" s="37">
        <v>0</v>
      </c>
      <c r="G27" s="37">
        <v>0</v>
      </c>
      <c r="H27" s="37">
        <v>44196.29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124078.51</v>
      </c>
      <c r="O27" s="37">
        <v>96.99</v>
      </c>
      <c r="P27" s="37">
        <v>0</v>
      </c>
      <c r="Q27" s="37">
        <v>2755.9</v>
      </c>
      <c r="R27" s="37">
        <v>1501.32</v>
      </c>
      <c r="S27" s="37">
        <v>26878.959999999999</v>
      </c>
      <c r="T27" s="37">
        <f>2081.6+4</f>
        <v>2085.6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77.819999999999993</v>
      </c>
      <c r="AD27" s="37">
        <v>0</v>
      </c>
      <c r="AE27" s="37">
        <v>0</v>
      </c>
      <c r="AF27" s="37">
        <v>0</v>
      </c>
      <c r="AG27" s="37">
        <v>0</v>
      </c>
      <c r="AH27" s="37">
        <v>7764.29</v>
      </c>
      <c r="AI27" s="68">
        <f t="shared" si="0"/>
        <v>247052.86</v>
      </c>
    </row>
    <row r="28" spans="1:39" s="31" customFormat="1" ht="22.95" customHeight="1" x14ac:dyDescent="0.3">
      <c r="A28" s="82" t="s">
        <v>9</v>
      </c>
      <c r="B28" s="37">
        <f>3495.84+2545.24</f>
        <v>6041.08</v>
      </c>
      <c r="C28" s="37">
        <v>964.1</v>
      </c>
      <c r="D28" s="37">
        <v>54.58</v>
      </c>
      <c r="E28" s="37">
        <v>13375.07</v>
      </c>
      <c r="F28" s="37">
        <v>0</v>
      </c>
      <c r="G28" s="37">
        <v>0</v>
      </c>
      <c r="H28" s="37">
        <v>2500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5836.28</v>
      </c>
      <c r="O28" s="37">
        <v>0</v>
      </c>
      <c r="P28" s="37">
        <v>0</v>
      </c>
      <c r="Q28" s="37">
        <v>1780.74</v>
      </c>
      <c r="R28" s="37">
        <v>682.59</v>
      </c>
      <c r="S28" s="37">
        <v>38331.47</v>
      </c>
      <c r="T28" s="37">
        <v>0</v>
      </c>
      <c r="U28" s="37">
        <v>18450</v>
      </c>
      <c r="V28" s="37">
        <v>0</v>
      </c>
      <c r="W28" s="37">
        <v>0</v>
      </c>
      <c r="X28" s="37">
        <v>417</v>
      </c>
      <c r="Y28" s="37">
        <v>0</v>
      </c>
      <c r="Z28" s="37">
        <v>0</v>
      </c>
      <c r="AA28" s="37">
        <v>0</v>
      </c>
      <c r="AB28" s="37">
        <v>0</v>
      </c>
      <c r="AC28" s="37">
        <v>51.39</v>
      </c>
      <c r="AD28" s="37">
        <v>0</v>
      </c>
      <c r="AE28" s="37">
        <v>0</v>
      </c>
      <c r="AF28" s="37">
        <v>0</v>
      </c>
      <c r="AG28" s="37">
        <v>0</v>
      </c>
      <c r="AH28" s="37">
        <v>4680.0200000000004</v>
      </c>
      <c r="AI28" s="68">
        <f t="shared" si="0"/>
        <v>93164.32</v>
      </c>
      <c r="AJ28" s="56"/>
    </row>
    <row r="29" spans="1:39" ht="22.95" customHeight="1" x14ac:dyDescent="0.35">
      <c r="A29" s="78" t="s">
        <v>10</v>
      </c>
      <c r="B29" s="44">
        <f>3042.48+776</f>
        <v>3818.48</v>
      </c>
      <c r="C29" s="44">
        <v>1363.49</v>
      </c>
      <c r="D29" s="44">
        <v>0</v>
      </c>
      <c r="E29" s="44">
        <v>11037.87</v>
      </c>
      <c r="F29" s="44">
        <v>0</v>
      </c>
      <c r="G29" s="44">
        <v>0</v>
      </c>
      <c r="H29" s="44">
        <v>16286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44">
        <v>10092.030000000001</v>
      </c>
      <c r="O29" s="44">
        <v>0</v>
      </c>
      <c r="P29" s="44">
        <v>0</v>
      </c>
      <c r="Q29" s="44">
        <v>775.14</v>
      </c>
      <c r="R29" s="44">
        <v>2225.44</v>
      </c>
      <c r="S29" s="44">
        <v>155175.51</v>
      </c>
      <c r="T29" s="44">
        <v>0</v>
      </c>
      <c r="U29" s="44">
        <v>67193</v>
      </c>
      <c r="V29" s="44">
        <v>0</v>
      </c>
      <c r="W29" s="44">
        <v>0</v>
      </c>
      <c r="X29" s="44">
        <v>1509</v>
      </c>
      <c r="Y29" s="44">
        <v>0</v>
      </c>
      <c r="Z29" s="44">
        <v>0</v>
      </c>
      <c r="AA29" s="44">
        <v>0</v>
      </c>
      <c r="AB29" s="44">
        <v>0</v>
      </c>
      <c r="AC29" s="44">
        <v>394</v>
      </c>
      <c r="AD29" s="44">
        <v>0</v>
      </c>
      <c r="AE29" s="44">
        <v>0</v>
      </c>
      <c r="AF29" s="44">
        <v>0</v>
      </c>
      <c r="AG29" s="44">
        <v>0</v>
      </c>
      <c r="AH29" s="44">
        <v>475</v>
      </c>
      <c r="AI29" s="68">
        <f t="shared" si="0"/>
        <v>270344.96000000002</v>
      </c>
      <c r="AJ29" s="56"/>
    </row>
    <row r="30" spans="1:39" ht="22.95" customHeight="1" x14ac:dyDescent="0.35">
      <c r="A30" s="78" t="s">
        <v>11</v>
      </c>
      <c r="B30" s="45">
        <v>0</v>
      </c>
      <c r="C30" s="45">
        <v>0</v>
      </c>
      <c r="D30" s="45">
        <v>0</v>
      </c>
      <c r="E30" s="45">
        <v>0</v>
      </c>
      <c r="F30" s="45">
        <v>0</v>
      </c>
      <c r="G30" s="45">
        <v>0</v>
      </c>
      <c r="H30" s="45">
        <v>6000</v>
      </c>
      <c r="I30" s="45">
        <v>0</v>
      </c>
      <c r="J30" s="45">
        <v>0</v>
      </c>
      <c r="K30" s="45">
        <v>0</v>
      </c>
      <c r="L30" s="45">
        <v>0</v>
      </c>
      <c r="M30" s="45">
        <v>9000</v>
      </c>
      <c r="N30" s="45">
        <v>0</v>
      </c>
      <c r="O30" s="45">
        <v>0</v>
      </c>
      <c r="P30" s="45">
        <v>2778.96</v>
      </c>
      <c r="Q30" s="45">
        <v>0</v>
      </c>
      <c r="R30" s="45">
        <v>538.36</v>
      </c>
      <c r="S30" s="45">
        <v>10316</v>
      </c>
      <c r="T30" s="45">
        <v>0</v>
      </c>
      <c r="U30" s="45">
        <v>10313</v>
      </c>
      <c r="V30" s="45">
        <v>0</v>
      </c>
      <c r="W30" s="45">
        <v>0</v>
      </c>
      <c r="X30" s="45">
        <v>229</v>
      </c>
      <c r="Y30" s="45">
        <v>0</v>
      </c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5">
        <v>0</v>
      </c>
      <c r="AF30" s="45">
        <v>0</v>
      </c>
      <c r="AG30" s="45">
        <v>0</v>
      </c>
      <c r="AH30" s="45">
        <v>0</v>
      </c>
      <c r="AI30" s="69">
        <f t="shared" si="0"/>
        <v>39175.32</v>
      </c>
      <c r="AJ30" s="57"/>
    </row>
    <row r="31" spans="1:39" ht="22.95" customHeight="1" x14ac:dyDescent="0.35">
      <c r="A31" s="78" t="s">
        <v>12</v>
      </c>
      <c r="B31" s="45">
        <f>15074.21+37964.65+31210.63</f>
        <v>84249.49</v>
      </c>
      <c r="C31" s="45">
        <v>14245.87</v>
      </c>
      <c r="D31" s="45">
        <v>8947.59</v>
      </c>
      <c r="E31" s="45">
        <v>23051.52</v>
      </c>
      <c r="F31" s="45">
        <v>0</v>
      </c>
      <c r="G31" s="45">
        <v>13424.57</v>
      </c>
      <c r="H31" s="45">
        <v>10813</v>
      </c>
      <c r="I31" s="45">
        <v>1174</v>
      </c>
      <c r="J31" s="45">
        <v>0</v>
      </c>
      <c r="K31" s="45">
        <v>0</v>
      </c>
      <c r="L31" s="45">
        <v>0</v>
      </c>
      <c r="M31" s="45">
        <v>0</v>
      </c>
      <c r="N31" s="45">
        <f>109252.35+70560</f>
        <v>179812.35</v>
      </c>
      <c r="O31" s="45">
        <v>1784.94</v>
      </c>
      <c r="P31" s="45">
        <v>0</v>
      </c>
      <c r="Q31" s="45">
        <v>12269.75</v>
      </c>
      <c r="R31" s="45">
        <v>1821.46</v>
      </c>
      <c r="S31" s="45">
        <v>153313.78</v>
      </c>
      <c r="T31" s="45">
        <v>4707</v>
      </c>
      <c r="U31" s="45">
        <v>96688</v>
      </c>
      <c r="V31" s="45">
        <v>0</v>
      </c>
      <c r="W31" s="45">
        <v>0</v>
      </c>
      <c r="X31" s="45">
        <v>2180</v>
      </c>
      <c r="Y31" s="45">
        <v>0</v>
      </c>
      <c r="Z31" s="45">
        <v>0</v>
      </c>
      <c r="AA31" s="45">
        <v>0</v>
      </c>
      <c r="AB31" s="45">
        <v>0</v>
      </c>
      <c r="AC31" s="45">
        <f>23000+240.65</f>
        <v>23240.65</v>
      </c>
      <c r="AD31" s="45">
        <v>0</v>
      </c>
      <c r="AE31" s="45">
        <v>0</v>
      </c>
      <c r="AF31" s="45">
        <v>0</v>
      </c>
      <c r="AG31" s="45">
        <v>0</v>
      </c>
      <c r="AH31" s="45">
        <v>15869.52</v>
      </c>
      <c r="AI31" s="69">
        <f t="shared" si="0"/>
        <v>647593.49000000011</v>
      </c>
      <c r="AJ31" s="57"/>
    </row>
    <row r="32" spans="1:39" ht="22.95" customHeight="1" x14ac:dyDescent="0.35">
      <c r="A32" s="78" t="s">
        <v>38</v>
      </c>
      <c r="B32" s="45">
        <v>3999.49</v>
      </c>
      <c r="C32" s="45">
        <v>0</v>
      </c>
      <c r="D32" s="45">
        <v>0</v>
      </c>
      <c r="E32" s="45">
        <f>460.09+1046.21+439.08</f>
        <v>1945.3799999999999</v>
      </c>
      <c r="F32" s="45">
        <v>0</v>
      </c>
      <c r="G32" s="45">
        <v>0</v>
      </c>
      <c r="H32" s="45">
        <v>15020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f>43514.88+18240</f>
        <v>61754.879999999997</v>
      </c>
      <c r="O32" s="45">
        <v>28.79</v>
      </c>
      <c r="P32" s="45">
        <v>300.51</v>
      </c>
      <c r="Q32" s="45">
        <v>3046.21</v>
      </c>
      <c r="R32" s="45">
        <v>181</v>
      </c>
      <c r="S32" s="45">
        <v>11154.21</v>
      </c>
      <c r="T32" s="45">
        <v>634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0</v>
      </c>
      <c r="AF32" s="45">
        <v>0</v>
      </c>
      <c r="AG32" s="45">
        <v>0</v>
      </c>
      <c r="AH32" s="45">
        <v>0</v>
      </c>
      <c r="AI32" s="69">
        <f t="shared" si="0"/>
        <v>98064.47</v>
      </c>
      <c r="AJ32" s="57"/>
    </row>
    <row r="33" spans="1:36" ht="22.95" customHeight="1" x14ac:dyDescent="0.3">
      <c r="A33" s="78" t="s">
        <v>49</v>
      </c>
      <c r="B33" s="37">
        <v>14919.03</v>
      </c>
      <c r="C33" s="37">
        <v>36533.660000000003</v>
      </c>
      <c r="D33" s="37">
        <v>11391.07</v>
      </c>
      <c r="E33" s="37">
        <v>14471.56</v>
      </c>
      <c r="F33" s="37"/>
      <c r="G33" s="37">
        <v>283.5</v>
      </c>
      <c r="H33" s="37">
        <v>11927.4</v>
      </c>
      <c r="I33" s="37">
        <v>863.96</v>
      </c>
      <c r="J33" s="37"/>
      <c r="K33" s="37"/>
      <c r="L33" s="37">
        <v>0</v>
      </c>
      <c r="M33" s="37">
        <v>0</v>
      </c>
      <c r="N33" s="37">
        <v>10876.6</v>
      </c>
      <c r="O33" s="37">
        <v>109.42</v>
      </c>
      <c r="P33" s="37">
        <v>12909</v>
      </c>
      <c r="Q33" s="37">
        <v>4940.3500000000004</v>
      </c>
      <c r="R33" s="37">
        <v>2126.2600000000002</v>
      </c>
      <c r="S33" s="37">
        <v>174824.63</v>
      </c>
      <c r="T33" s="37">
        <v>2001.7</v>
      </c>
      <c r="U33" s="37">
        <v>261668</v>
      </c>
      <c r="V33" s="37">
        <v>0</v>
      </c>
      <c r="W33" s="37">
        <v>0</v>
      </c>
      <c r="X33" s="37">
        <v>5736</v>
      </c>
      <c r="Y33" s="37"/>
      <c r="Z33" s="37"/>
      <c r="AA33" s="37"/>
      <c r="AB33" s="37"/>
      <c r="AC33" s="37">
        <v>20.88</v>
      </c>
      <c r="AD33" s="37"/>
      <c r="AE33" s="37">
        <v>0</v>
      </c>
      <c r="AF33" s="37">
        <v>0</v>
      </c>
      <c r="AG33" s="37"/>
      <c r="AH33" s="37">
        <v>6493.04</v>
      </c>
      <c r="AI33" s="69">
        <f t="shared" si="0"/>
        <v>572096.06000000006</v>
      </c>
      <c r="AJ33" s="57"/>
    </row>
    <row r="34" spans="1:36" ht="22.95" customHeight="1" x14ac:dyDescent="0.3">
      <c r="A34" s="78" t="s">
        <v>13</v>
      </c>
      <c r="B34" s="46">
        <v>509.29</v>
      </c>
      <c r="C34" s="46">
        <v>0</v>
      </c>
      <c r="D34" s="46">
        <v>0</v>
      </c>
      <c r="E34" s="46">
        <v>5393.68</v>
      </c>
      <c r="F34" s="46">
        <v>0</v>
      </c>
      <c r="G34" s="46">
        <v>0</v>
      </c>
      <c r="H34" s="46">
        <v>2755.5099999999998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  <c r="N34" s="46">
        <v>256.93</v>
      </c>
      <c r="O34" s="46">
        <v>0</v>
      </c>
      <c r="P34" s="46">
        <v>0</v>
      </c>
      <c r="Q34" s="46">
        <v>0</v>
      </c>
      <c r="R34" s="46">
        <v>26.35</v>
      </c>
      <c r="S34" s="46">
        <v>0</v>
      </c>
      <c r="T34" s="46">
        <v>0</v>
      </c>
      <c r="U34" s="46">
        <v>16996</v>
      </c>
      <c r="V34" s="46">
        <v>0</v>
      </c>
      <c r="W34" s="46">
        <v>0</v>
      </c>
      <c r="X34" s="46">
        <v>385</v>
      </c>
      <c r="Y34" s="46">
        <v>0</v>
      </c>
      <c r="Z34" s="46">
        <v>0</v>
      </c>
      <c r="AA34" s="46">
        <v>0</v>
      </c>
      <c r="AB34" s="46">
        <v>0</v>
      </c>
      <c r="AC34" s="46">
        <v>106.16</v>
      </c>
      <c r="AD34" s="46">
        <v>0</v>
      </c>
      <c r="AE34" s="46">
        <v>0</v>
      </c>
      <c r="AF34" s="46">
        <v>0</v>
      </c>
      <c r="AG34" s="46">
        <v>0</v>
      </c>
      <c r="AH34" s="46">
        <v>4682.13</v>
      </c>
      <c r="AI34" s="63">
        <f t="shared" si="0"/>
        <v>31111.050000000003</v>
      </c>
    </row>
    <row r="35" spans="1:36" ht="22.95" customHeight="1" x14ac:dyDescent="0.3">
      <c r="A35" s="80" t="s">
        <v>46</v>
      </c>
      <c r="B35" s="46">
        <v>0</v>
      </c>
      <c r="C35" s="46">
        <v>0</v>
      </c>
      <c r="D35" s="46">
        <v>0</v>
      </c>
      <c r="E35" s="46">
        <f>41950.64+6836.46+1814.98+15874.47+125.56</f>
        <v>66602.11</v>
      </c>
      <c r="F35" s="46">
        <v>0</v>
      </c>
      <c r="G35" s="46">
        <v>0</v>
      </c>
      <c r="H35" s="46">
        <v>4719.68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  <c r="N35" s="46">
        <v>-912.14</v>
      </c>
      <c r="O35" s="46">
        <v>0</v>
      </c>
      <c r="P35" s="46">
        <v>0</v>
      </c>
      <c r="Q35" s="46">
        <v>1280.3399999999999</v>
      </c>
      <c r="R35" s="46">
        <v>912.48</v>
      </c>
      <c r="S35" s="46">
        <v>16512</v>
      </c>
      <c r="T35" s="46">
        <v>0</v>
      </c>
      <c r="U35" s="46">
        <v>150</v>
      </c>
      <c r="V35" s="46">
        <v>0</v>
      </c>
      <c r="W35" s="46">
        <v>0</v>
      </c>
      <c r="X35" s="46">
        <v>3</v>
      </c>
      <c r="Y35" s="46">
        <v>0</v>
      </c>
      <c r="Z35" s="46">
        <v>0</v>
      </c>
      <c r="AA35" s="46">
        <v>0</v>
      </c>
      <c r="AB35" s="46">
        <v>0</v>
      </c>
      <c r="AC35" s="46">
        <v>18465.79</v>
      </c>
      <c r="AD35" s="46">
        <v>0</v>
      </c>
      <c r="AE35" s="46">
        <v>0</v>
      </c>
      <c r="AF35" s="46">
        <v>0</v>
      </c>
      <c r="AG35" s="46">
        <v>0</v>
      </c>
      <c r="AH35" s="46">
        <v>0</v>
      </c>
      <c r="AI35" s="63">
        <f>SUM(B35:AH35)</f>
        <v>107733.26000000001</v>
      </c>
      <c r="AJ35" s="114"/>
    </row>
    <row r="36" spans="1:36" ht="22.95" customHeight="1" x14ac:dyDescent="0.3">
      <c r="A36" s="80" t="s">
        <v>39</v>
      </c>
      <c r="B36" s="43">
        <v>164</v>
      </c>
      <c r="C36" s="43">
        <v>269.97000000000003</v>
      </c>
      <c r="D36" s="43">
        <v>1914.34</v>
      </c>
      <c r="E36" s="43">
        <f>4930.35+269.87</f>
        <v>5200.22</v>
      </c>
      <c r="F36" s="43"/>
      <c r="G36" s="43">
        <v>0</v>
      </c>
      <c r="H36" s="43">
        <v>6120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43">
        <v>37.99</v>
      </c>
      <c r="O36" s="43">
        <v>0</v>
      </c>
      <c r="P36" s="43">
        <v>0</v>
      </c>
      <c r="Q36" s="43">
        <v>4291.68</v>
      </c>
      <c r="R36" s="43">
        <v>498.22</v>
      </c>
      <c r="S36" s="43">
        <v>4612.47</v>
      </c>
      <c r="T36" s="43">
        <v>205</v>
      </c>
      <c r="U36" s="43">
        <v>111713</v>
      </c>
      <c r="V36" s="43">
        <v>0</v>
      </c>
      <c r="W36" s="43">
        <v>0</v>
      </c>
      <c r="X36" s="43">
        <v>2458</v>
      </c>
      <c r="Y36" s="43">
        <v>0</v>
      </c>
      <c r="Z36" s="43">
        <v>0</v>
      </c>
      <c r="AA36" s="43">
        <v>0</v>
      </c>
      <c r="AB36" s="43">
        <v>0</v>
      </c>
      <c r="AC36" s="43">
        <v>0</v>
      </c>
      <c r="AD36" s="43">
        <v>0</v>
      </c>
      <c r="AE36" s="43">
        <v>0</v>
      </c>
      <c r="AF36" s="43">
        <v>0</v>
      </c>
      <c r="AG36" s="43">
        <v>0</v>
      </c>
      <c r="AH36" s="43">
        <v>0</v>
      </c>
      <c r="AI36" s="47">
        <f t="shared" si="0"/>
        <v>137484.89000000001</v>
      </c>
      <c r="AJ36" s="114"/>
    </row>
    <row r="37" spans="1:36" ht="22.95" customHeight="1" x14ac:dyDescent="0.3">
      <c r="A37" s="80" t="s">
        <v>47</v>
      </c>
      <c r="B37" s="43">
        <v>13501.94</v>
      </c>
      <c r="C37" s="43">
        <v>0</v>
      </c>
      <c r="D37" s="43">
        <v>376.79</v>
      </c>
      <c r="E37" s="43">
        <v>20818.320000000003</v>
      </c>
      <c r="F37" s="43">
        <v>0</v>
      </c>
      <c r="G37" s="43">
        <v>0</v>
      </c>
      <c r="H37" s="43">
        <v>18391.18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43">
        <v>19540</v>
      </c>
      <c r="O37" s="43">
        <v>0</v>
      </c>
      <c r="P37" s="43">
        <v>0</v>
      </c>
      <c r="Q37" s="43">
        <v>10429.98</v>
      </c>
      <c r="R37" s="43">
        <v>607</v>
      </c>
      <c r="S37" s="43">
        <v>10512.41</v>
      </c>
      <c r="T37" s="43">
        <v>671</v>
      </c>
      <c r="U37" s="43">
        <v>48314</v>
      </c>
      <c r="V37" s="43">
        <v>0</v>
      </c>
      <c r="W37" s="43">
        <v>0</v>
      </c>
      <c r="X37" s="43">
        <v>1076</v>
      </c>
      <c r="Y37" s="43">
        <v>0</v>
      </c>
      <c r="Z37" s="43">
        <v>0</v>
      </c>
      <c r="AA37" s="43">
        <v>0</v>
      </c>
      <c r="AB37" s="43">
        <v>0</v>
      </c>
      <c r="AC37" s="43">
        <f>303+380.45</f>
        <v>683.45</v>
      </c>
      <c r="AD37" s="43">
        <v>0</v>
      </c>
      <c r="AE37" s="43">
        <v>0</v>
      </c>
      <c r="AF37" s="43">
        <v>0</v>
      </c>
      <c r="AG37" s="43">
        <v>0</v>
      </c>
      <c r="AH37" s="43">
        <v>3518.25</v>
      </c>
      <c r="AI37" s="47">
        <f t="shared" si="0"/>
        <v>148440.32000000001</v>
      </c>
      <c r="AJ37" s="114"/>
    </row>
    <row r="38" spans="1:36" s="59" customFormat="1" ht="22.95" customHeight="1" x14ac:dyDescent="0.3">
      <c r="A38" s="80" t="s">
        <v>40</v>
      </c>
      <c r="B38" s="43">
        <v>3232.57</v>
      </c>
      <c r="C38" s="43">
        <v>7804.57</v>
      </c>
      <c r="D38" s="43">
        <v>1087</v>
      </c>
      <c r="E38" s="43">
        <v>7579.12</v>
      </c>
      <c r="F38" s="43"/>
      <c r="G38" s="43">
        <v>22940.22</v>
      </c>
      <c r="H38" s="43">
        <v>26741.54</v>
      </c>
      <c r="I38" s="43">
        <v>0</v>
      </c>
      <c r="J38" s="43">
        <v>0</v>
      </c>
      <c r="K38" s="43">
        <v>0</v>
      </c>
      <c r="L38" s="43">
        <v>0</v>
      </c>
      <c r="M38" s="43">
        <v>0</v>
      </c>
      <c r="N38" s="43">
        <v>255742</v>
      </c>
      <c r="O38" s="43">
        <v>0</v>
      </c>
      <c r="P38" s="43">
        <v>0</v>
      </c>
      <c r="Q38" s="43">
        <v>3905.81</v>
      </c>
      <c r="R38" s="43">
        <v>1217.48</v>
      </c>
      <c r="S38" s="43">
        <v>22634.34</v>
      </c>
      <c r="T38" s="43">
        <v>100</v>
      </c>
      <c r="U38" s="43">
        <v>80560</v>
      </c>
      <c r="V38" s="43">
        <v>0</v>
      </c>
      <c r="W38" s="43">
        <v>0</v>
      </c>
      <c r="X38" s="43">
        <v>1815</v>
      </c>
      <c r="Y38" s="43">
        <v>0</v>
      </c>
      <c r="Z38" s="43">
        <v>0</v>
      </c>
      <c r="AA38" s="43">
        <v>0</v>
      </c>
      <c r="AB38" s="43">
        <v>0</v>
      </c>
      <c r="AC38" s="43">
        <v>0</v>
      </c>
      <c r="AD38" s="43">
        <v>0</v>
      </c>
      <c r="AE38" s="43">
        <v>0</v>
      </c>
      <c r="AF38" s="43">
        <v>0</v>
      </c>
      <c r="AG38" s="43">
        <v>0</v>
      </c>
      <c r="AH38" s="43">
        <v>17319.560000000001</v>
      </c>
      <c r="AI38" s="47">
        <f t="shared" si="0"/>
        <v>452679.21</v>
      </c>
      <c r="AJ38" s="60"/>
    </row>
    <row r="39" spans="1:36" ht="22.95" customHeight="1" x14ac:dyDescent="0.3">
      <c r="A39" s="80" t="s">
        <v>14</v>
      </c>
      <c r="B39" s="43">
        <v>0</v>
      </c>
      <c r="C39" s="43">
        <v>0</v>
      </c>
      <c r="D39" s="43">
        <v>3000.03</v>
      </c>
      <c r="E39" s="43">
        <v>2111.7600000000002</v>
      </c>
      <c r="F39" s="43">
        <v>0</v>
      </c>
      <c r="G39" s="43">
        <v>0</v>
      </c>
      <c r="H39" s="43">
        <v>8819.2000000000007</v>
      </c>
      <c r="I39" s="43">
        <v>0</v>
      </c>
      <c r="J39" s="43">
        <v>0</v>
      </c>
      <c r="K39" s="43">
        <v>0</v>
      </c>
      <c r="L39" s="43">
        <v>0</v>
      </c>
      <c r="M39" s="43">
        <v>0</v>
      </c>
      <c r="N39" s="43">
        <v>126480.24</v>
      </c>
      <c r="O39" s="43">
        <v>23645.31</v>
      </c>
      <c r="P39" s="43">
        <v>0</v>
      </c>
      <c r="Q39" s="43">
        <v>3557.51</v>
      </c>
      <c r="R39" s="43">
        <v>990.05</v>
      </c>
      <c r="S39" s="43">
        <v>133044.32</v>
      </c>
      <c r="T39" s="43">
        <v>117.18</v>
      </c>
      <c r="U39" s="43">
        <v>0</v>
      </c>
      <c r="V39" s="43">
        <v>0</v>
      </c>
      <c r="W39" s="43">
        <v>0</v>
      </c>
      <c r="X39" s="43">
        <v>0</v>
      </c>
      <c r="Y39" s="43">
        <v>0</v>
      </c>
      <c r="Z39" s="43">
        <v>0</v>
      </c>
      <c r="AA39" s="43">
        <v>0</v>
      </c>
      <c r="AB39" s="43">
        <v>0</v>
      </c>
      <c r="AC39" s="43">
        <v>0</v>
      </c>
      <c r="AD39" s="43">
        <v>0</v>
      </c>
      <c r="AE39" s="43">
        <v>0</v>
      </c>
      <c r="AF39" s="43">
        <v>0</v>
      </c>
      <c r="AG39" s="43">
        <v>0</v>
      </c>
      <c r="AH39" s="43">
        <v>885.02</v>
      </c>
      <c r="AI39" s="69">
        <f t="shared" si="0"/>
        <v>302650.62000000005</v>
      </c>
    </row>
    <row r="40" spans="1:36" ht="22.95" customHeight="1" x14ac:dyDescent="0.3">
      <c r="A40" s="80" t="s">
        <v>15</v>
      </c>
      <c r="B40" s="43">
        <f>1143.96+20268.68</f>
        <v>21412.639999999999</v>
      </c>
      <c r="C40" s="43">
        <v>3443.71</v>
      </c>
      <c r="D40" s="43">
        <v>43312.29</v>
      </c>
      <c r="E40" s="43">
        <f>7932.36+354.58+29496+2224.89</f>
        <v>40007.83</v>
      </c>
      <c r="F40" s="43">
        <v>0</v>
      </c>
      <c r="G40" s="43">
        <v>823.96</v>
      </c>
      <c r="H40" s="43">
        <v>32640.19</v>
      </c>
      <c r="I40" s="43">
        <v>0</v>
      </c>
      <c r="J40" s="43">
        <v>0</v>
      </c>
      <c r="K40" s="43">
        <v>0</v>
      </c>
      <c r="L40" s="43">
        <v>0</v>
      </c>
      <c r="M40" s="43">
        <v>0</v>
      </c>
      <c r="N40" s="43">
        <v>59043.42</v>
      </c>
      <c r="O40" s="43">
        <v>0</v>
      </c>
      <c r="P40" s="43">
        <v>0</v>
      </c>
      <c r="Q40" s="43">
        <v>13428.95</v>
      </c>
      <c r="R40" s="43">
        <v>1708.07</v>
      </c>
      <c r="S40" s="43">
        <v>105696.5</v>
      </c>
      <c r="T40" s="43">
        <v>4125.04</v>
      </c>
      <c r="U40" s="43">
        <v>0</v>
      </c>
      <c r="V40" s="43">
        <v>0</v>
      </c>
      <c r="W40" s="43">
        <v>0</v>
      </c>
      <c r="X40" s="43">
        <v>0</v>
      </c>
      <c r="Y40" s="43">
        <v>0</v>
      </c>
      <c r="Z40" s="43">
        <v>0</v>
      </c>
      <c r="AA40" s="43">
        <v>0</v>
      </c>
      <c r="AB40" s="43">
        <v>0</v>
      </c>
      <c r="AC40" s="43">
        <v>91.69</v>
      </c>
      <c r="AD40" s="43">
        <v>0</v>
      </c>
      <c r="AE40" s="43">
        <v>0</v>
      </c>
      <c r="AF40" s="43">
        <v>0</v>
      </c>
      <c r="AG40" s="43">
        <v>0</v>
      </c>
      <c r="AH40" s="43">
        <v>1950.29</v>
      </c>
      <c r="AI40" s="69">
        <f t="shared" si="0"/>
        <v>327684.57999999996</v>
      </c>
    </row>
    <row r="41" spans="1:36" s="59" customFormat="1" ht="22.95" customHeight="1" x14ac:dyDescent="0.3">
      <c r="A41" s="80" t="s">
        <v>16</v>
      </c>
      <c r="B41" s="43">
        <v>5300.77</v>
      </c>
      <c r="C41" s="43">
        <v>0</v>
      </c>
      <c r="D41" s="43">
        <v>3256.99</v>
      </c>
      <c r="E41" s="43">
        <v>15329.16</v>
      </c>
      <c r="F41" s="43">
        <v>0</v>
      </c>
      <c r="G41" s="43">
        <v>0</v>
      </c>
      <c r="H41" s="43">
        <v>41244</v>
      </c>
      <c r="I41" s="43">
        <v>0</v>
      </c>
      <c r="J41" s="43">
        <v>0</v>
      </c>
      <c r="K41" s="43">
        <v>0</v>
      </c>
      <c r="L41" s="43">
        <v>0</v>
      </c>
      <c r="M41" s="43">
        <v>436.74</v>
      </c>
      <c r="N41" s="43">
        <v>4701.6000000000004</v>
      </c>
      <c r="O41" s="43">
        <v>4417</v>
      </c>
      <c r="P41" s="43">
        <v>0</v>
      </c>
      <c r="Q41" s="43">
        <v>5909.13</v>
      </c>
      <c r="R41" s="43">
        <v>410.55</v>
      </c>
      <c r="S41" s="43">
        <v>110263.2</v>
      </c>
      <c r="T41" s="43">
        <v>0</v>
      </c>
      <c r="U41" s="43">
        <v>12000</v>
      </c>
      <c r="V41" s="43">
        <v>0</v>
      </c>
      <c r="W41" s="43">
        <v>0</v>
      </c>
      <c r="X41" s="43">
        <v>276</v>
      </c>
      <c r="Y41" s="43">
        <v>0</v>
      </c>
      <c r="Z41" s="43">
        <v>0</v>
      </c>
      <c r="AA41" s="43">
        <v>0</v>
      </c>
      <c r="AB41" s="43">
        <v>0</v>
      </c>
      <c r="AC41" s="43">
        <v>1500.18</v>
      </c>
      <c r="AD41" s="43">
        <v>0</v>
      </c>
      <c r="AE41" s="43">
        <v>0</v>
      </c>
      <c r="AF41" s="43">
        <v>0</v>
      </c>
      <c r="AG41" s="43">
        <v>0</v>
      </c>
      <c r="AH41" s="43">
        <v>0</v>
      </c>
      <c r="AI41" s="69">
        <f t="shared" si="0"/>
        <v>205045.32</v>
      </c>
      <c r="AJ41" s="61"/>
    </row>
    <row r="42" spans="1:36" ht="22.95" customHeight="1" x14ac:dyDescent="0.3">
      <c r="A42" s="78" t="s">
        <v>55</v>
      </c>
      <c r="B42" s="43">
        <v>252</v>
      </c>
      <c r="C42" s="43">
        <v>0</v>
      </c>
      <c r="D42" s="43">
        <v>0</v>
      </c>
      <c r="E42" s="43">
        <v>7984.39</v>
      </c>
      <c r="F42" s="43">
        <v>0</v>
      </c>
      <c r="G42" s="43">
        <v>0</v>
      </c>
      <c r="H42" s="43">
        <v>11121.12</v>
      </c>
      <c r="I42" s="43">
        <v>0</v>
      </c>
      <c r="J42" s="43">
        <v>0</v>
      </c>
      <c r="K42" s="43">
        <v>0</v>
      </c>
      <c r="L42" s="43">
        <v>0</v>
      </c>
      <c r="M42" s="43">
        <v>0</v>
      </c>
      <c r="N42" s="43">
        <v>26333</v>
      </c>
      <c r="O42" s="43">
        <v>0</v>
      </c>
      <c r="P42" s="43">
        <v>384</v>
      </c>
      <c r="Q42" s="43">
        <v>3558.25</v>
      </c>
      <c r="R42" s="43">
        <v>361.12</v>
      </c>
      <c r="S42" s="43">
        <v>44406.42</v>
      </c>
      <c r="T42" s="43">
        <v>72</v>
      </c>
      <c r="U42" s="43">
        <v>0</v>
      </c>
      <c r="V42" s="43">
        <v>0</v>
      </c>
      <c r="W42" s="43">
        <v>0</v>
      </c>
      <c r="X42" s="43">
        <v>0</v>
      </c>
      <c r="Y42" s="43">
        <v>0</v>
      </c>
      <c r="Z42" s="43">
        <v>0</v>
      </c>
      <c r="AA42" s="43">
        <v>0</v>
      </c>
      <c r="AB42" s="43">
        <v>0</v>
      </c>
      <c r="AC42" s="43">
        <v>0</v>
      </c>
      <c r="AD42" s="43">
        <v>0</v>
      </c>
      <c r="AE42" s="43">
        <v>0</v>
      </c>
      <c r="AF42" s="43">
        <v>0</v>
      </c>
      <c r="AG42" s="43">
        <v>0</v>
      </c>
      <c r="AH42" s="43">
        <v>18943.28</v>
      </c>
      <c r="AI42" s="69">
        <f t="shared" ref="AI42:AI59" si="1">SUM(B42:AH42)</f>
        <v>113415.58</v>
      </c>
    </row>
    <row r="43" spans="1:36" s="59" customFormat="1" ht="22.95" customHeight="1" x14ac:dyDescent="0.3">
      <c r="A43" s="78" t="s">
        <v>17</v>
      </c>
      <c r="B43" s="37">
        <f>12478.84+19005.2</f>
        <v>31484.04</v>
      </c>
      <c r="C43" s="37">
        <v>2067.34</v>
      </c>
      <c r="D43" s="37">
        <v>0</v>
      </c>
      <c r="E43" s="37">
        <f>3655.18+78.3+16245.76+465.64</f>
        <v>20444.88</v>
      </c>
      <c r="F43" s="37">
        <v>0</v>
      </c>
      <c r="G43" s="37">
        <v>10524.05</v>
      </c>
      <c r="H43" s="37">
        <v>4461.22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f>4150.9+116653</f>
        <v>120803.9</v>
      </c>
      <c r="O43" s="37">
        <v>0</v>
      </c>
      <c r="P43" s="37">
        <v>1230</v>
      </c>
      <c r="Q43" s="37">
        <v>5413.24</v>
      </c>
      <c r="R43" s="37">
        <v>2841.37</v>
      </c>
      <c r="S43" s="37">
        <v>17684</v>
      </c>
      <c r="T43" s="37">
        <v>7667.68</v>
      </c>
      <c r="U43" s="37">
        <v>36971</v>
      </c>
      <c r="V43" s="37">
        <v>0</v>
      </c>
      <c r="W43" s="37">
        <v>0</v>
      </c>
      <c r="X43" s="37">
        <v>779</v>
      </c>
      <c r="Y43" s="37">
        <v>0</v>
      </c>
      <c r="Z43" s="37">
        <v>0</v>
      </c>
      <c r="AA43" s="37">
        <v>0</v>
      </c>
      <c r="AB43" s="37">
        <v>0</v>
      </c>
      <c r="AC43" s="37">
        <v>720.22</v>
      </c>
      <c r="AD43" s="37">
        <v>0</v>
      </c>
      <c r="AE43" s="37">
        <v>0</v>
      </c>
      <c r="AF43" s="37">
        <v>0</v>
      </c>
      <c r="AG43" s="37">
        <v>0</v>
      </c>
      <c r="AH43" s="37">
        <v>5794.4</v>
      </c>
      <c r="AI43" s="69">
        <f t="shared" si="1"/>
        <v>268886.33999999997</v>
      </c>
      <c r="AJ43" s="61"/>
    </row>
    <row r="44" spans="1:36" s="59" customFormat="1" ht="22.95" customHeight="1" x14ac:dyDescent="0.3">
      <c r="A44" s="78" t="s">
        <v>18</v>
      </c>
      <c r="B44" s="37">
        <f>1630.95+34110.14</f>
        <v>35741.089999999997</v>
      </c>
      <c r="C44" s="37">
        <v>85311.33</v>
      </c>
      <c r="D44" s="37">
        <v>3123.2</v>
      </c>
      <c r="E44" s="37">
        <v>19647.240000000002</v>
      </c>
      <c r="F44" s="37">
        <v>0</v>
      </c>
      <c r="G44" s="37">
        <v>0</v>
      </c>
      <c r="H44" s="37">
        <v>180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2713.4</v>
      </c>
      <c r="O44" s="37">
        <v>54.02</v>
      </c>
      <c r="P44" s="37">
        <v>2077.38</v>
      </c>
      <c r="Q44" s="37">
        <v>7418.05</v>
      </c>
      <c r="R44" s="37">
        <v>1758.34</v>
      </c>
      <c r="S44" s="37">
        <v>138612.07999999999</v>
      </c>
      <c r="T44" s="37">
        <v>10751.46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v>0</v>
      </c>
      <c r="AD44" s="37">
        <v>0</v>
      </c>
      <c r="AE44" s="37">
        <v>0</v>
      </c>
      <c r="AF44" s="37">
        <v>0</v>
      </c>
      <c r="AG44" s="37">
        <v>0</v>
      </c>
      <c r="AH44" s="37">
        <v>11037.24</v>
      </c>
      <c r="AI44" s="69">
        <f t="shared" si="1"/>
        <v>318424.82999999996</v>
      </c>
      <c r="AJ44" s="61"/>
    </row>
    <row r="45" spans="1:36" s="59" customFormat="1" ht="22.95" customHeight="1" x14ac:dyDescent="0.3">
      <c r="A45" s="78" t="s">
        <v>19</v>
      </c>
      <c r="B45" s="37">
        <f>149.94+3203.91</f>
        <v>3353.85</v>
      </c>
      <c r="C45" s="37">
        <v>2490</v>
      </c>
      <c r="D45" s="37">
        <v>5156.12</v>
      </c>
      <c r="E45" s="37">
        <v>787.22</v>
      </c>
      <c r="F45" s="37">
        <v>0</v>
      </c>
      <c r="G45" s="37">
        <v>0</v>
      </c>
      <c r="H45" s="37">
        <f>9825.92+24354.99</f>
        <v>34180.910000000003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8215.23</v>
      </c>
      <c r="O45" s="37">
        <v>0</v>
      </c>
      <c r="P45" s="37">
        <v>0</v>
      </c>
      <c r="Q45" s="37">
        <v>18250.650000000001</v>
      </c>
      <c r="R45" s="37">
        <v>5051.46</v>
      </c>
      <c r="S45" s="37">
        <v>189231.86</v>
      </c>
      <c r="T45" s="37">
        <v>0</v>
      </c>
      <c r="U45" s="37">
        <v>130500</v>
      </c>
      <c r="V45" s="37">
        <v>0</v>
      </c>
      <c r="W45" s="37">
        <v>0</v>
      </c>
      <c r="X45" s="37">
        <v>2934</v>
      </c>
      <c r="Y45" s="37">
        <v>0</v>
      </c>
      <c r="Z45" s="37">
        <v>0</v>
      </c>
      <c r="AA45" s="37">
        <v>0</v>
      </c>
      <c r="AB45" s="37">
        <v>0</v>
      </c>
      <c r="AC45" s="37">
        <v>0</v>
      </c>
      <c r="AD45" s="37">
        <v>0</v>
      </c>
      <c r="AE45" s="37">
        <v>0</v>
      </c>
      <c r="AF45" s="37">
        <v>0</v>
      </c>
      <c r="AG45" s="37">
        <v>0</v>
      </c>
      <c r="AH45" s="37">
        <v>2864.28</v>
      </c>
      <c r="AI45" s="69">
        <f t="shared" si="1"/>
        <v>403015.58</v>
      </c>
      <c r="AJ45" s="61"/>
    </row>
    <row r="46" spans="1:36" ht="22.95" customHeight="1" x14ac:dyDescent="0.3">
      <c r="A46" s="78" t="s">
        <v>50</v>
      </c>
      <c r="B46" s="62">
        <f>550.08+18395.63</f>
        <v>18945.710000000003</v>
      </c>
      <c r="C46" s="62">
        <v>5551.5</v>
      </c>
      <c r="D46" s="62">
        <v>0</v>
      </c>
      <c r="E46" s="62">
        <f>3156.2+3083.05+18271.63</f>
        <v>24510.880000000001</v>
      </c>
      <c r="F46" s="62">
        <v>0</v>
      </c>
      <c r="G46" s="62">
        <v>0</v>
      </c>
      <c r="H46" s="62">
        <v>30391.62</v>
      </c>
      <c r="I46" s="62">
        <v>0</v>
      </c>
      <c r="J46" s="62">
        <v>0</v>
      </c>
      <c r="K46" s="62">
        <v>0</v>
      </c>
      <c r="L46" s="62">
        <v>0</v>
      </c>
      <c r="M46" s="62">
        <v>0</v>
      </c>
      <c r="N46" s="62">
        <v>41286.06</v>
      </c>
      <c r="O46" s="62">
        <v>836.7</v>
      </c>
      <c r="P46" s="62">
        <v>0</v>
      </c>
      <c r="Q46" s="62">
        <v>13813.13</v>
      </c>
      <c r="R46" s="62">
        <v>1895.28</v>
      </c>
      <c r="S46" s="62">
        <v>136738.57999999999</v>
      </c>
      <c r="T46" s="62">
        <v>2041</v>
      </c>
      <c r="U46" s="62">
        <v>65776</v>
      </c>
      <c r="V46" s="62">
        <v>0</v>
      </c>
      <c r="W46" s="62">
        <v>0</v>
      </c>
      <c r="X46" s="62">
        <v>1466</v>
      </c>
      <c r="Y46" s="62">
        <v>0</v>
      </c>
      <c r="Z46" s="62">
        <v>0</v>
      </c>
      <c r="AA46" s="62">
        <v>0</v>
      </c>
      <c r="AB46" s="62">
        <v>0</v>
      </c>
      <c r="AC46" s="62">
        <f>417.12+0.5</f>
        <v>417.62</v>
      </c>
      <c r="AD46" s="62">
        <v>0</v>
      </c>
      <c r="AE46" s="62">
        <v>0</v>
      </c>
      <c r="AF46" s="62">
        <v>0</v>
      </c>
      <c r="AG46" s="62">
        <v>0</v>
      </c>
      <c r="AH46" s="62">
        <v>19999.95</v>
      </c>
      <c r="AI46" s="69">
        <f t="shared" si="1"/>
        <v>363670.02999999997</v>
      </c>
    </row>
    <row r="47" spans="1:36" ht="22.95" customHeight="1" x14ac:dyDescent="0.3">
      <c r="A47" s="78" t="s">
        <v>20</v>
      </c>
      <c r="B47" s="37">
        <v>2743.38</v>
      </c>
      <c r="C47" s="37">
        <v>0</v>
      </c>
      <c r="D47" s="37">
        <v>0</v>
      </c>
      <c r="E47" s="37">
        <v>12547.57</v>
      </c>
      <c r="F47" s="37">
        <v>0</v>
      </c>
      <c r="G47" s="37">
        <v>0</v>
      </c>
      <c r="H47" s="37">
        <v>9940.2000000000007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45679.25</v>
      </c>
      <c r="O47" s="37">
        <v>0</v>
      </c>
      <c r="P47" s="37">
        <v>399.5</v>
      </c>
      <c r="Q47" s="37">
        <v>1600.66</v>
      </c>
      <c r="R47" s="37">
        <v>1108.1099999999999</v>
      </c>
      <c r="S47" s="37">
        <v>48969.46</v>
      </c>
      <c r="T47" s="37">
        <v>103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v>69.849999999999994</v>
      </c>
      <c r="AD47" s="37">
        <v>0</v>
      </c>
      <c r="AE47" s="37">
        <v>0</v>
      </c>
      <c r="AF47" s="37">
        <v>0</v>
      </c>
      <c r="AG47" s="37">
        <v>0</v>
      </c>
      <c r="AH47" s="37">
        <v>9566.26</v>
      </c>
      <c r="AI47" s="69">
        <f t="shared" si="1"/>
        <v>132727.24000000002</v>
      </c>
    </row>
    <row r="48" spans="1:36" s="31" customFormat="1" ht="22.95" customHeight="1" x14ac:dyDescent="0.3">
      <c r="A48" s="82" t="s">
        <v>21</v>
      </c>
      <c r="B48" s="37">
        <v>4083.2</v>
      </c>
      <c r="C48" s="37">
        <v>0</v>
      </c>
      <c r="D48" s="37">
        <v>0</v>
      </c>
      <c r="E48" s="37">
        <v>17427.060000000001</v>
      </c>
      <c r="F48" s="37">
        <v>0</v>
      </c>
      <c r="G48" s="37">
        <v>0</v>
      </c>
      <c r="H48" s="37">
        <v>49909.17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52405.84</v>
      </c>
      <c r="O48" s="37">
        <v>0</v>
      </c>
      <c r="P48" s="37">
        <v>6455.13</v>
      </c>
      <c r="Q48" s="37">
        <v>5042.08</v>
      </c>
      <c r="R48" s="37">
        <v>571.17999999999995</v>
      </c>
      <c r="S48" s="37">
        <v>3001.19</v>
      </c>
      <c r="T48" s="37">
        <v>902</v>
      </c>
      <c r="U48" s="37">
        <v>9240</v>
      </c>
      <c r="V48" s="37">
        <v>0</v>
      </c>
      <c r="W48" s="37">
        <v>8835</v>
      </c>
      <c r="X48" s="37">
        <v>204</v>
      </c>
      <c r="Y48" s="37">
        <v>0</v>
      </c>
      <c r="Z48" s="37">
        <v>0</v>
      </c>
      <c r="AA48" s="37">
        <v>0</v>
      </c>
      <c r="AB48" s="37">
        <v>0</v>
      </c>
      <c r="AC48" s="37">
        <v>253.68</v>
      </c>
      <c r="AD48" s="37">
        <v>0</v>
      </c>
      <c r="AE48" s="37">
        <v>0</v>
      </c>
      <c r="AF48" s="37">
        <v>0</v>
      </c>
      <c r="AG48" s="37">
        <v>0</v>
      </c>
      <c r="AH48" s="37">
        <v>0</v>
      </c>
      <c r="AI48" s="69">
        <f t="shared" si="1"/>
        <v>158329.52999999997</v>
      </c>
      <c r="AJ48" s="56"/>
    </row>
    <row r="49" spans="1:36" ht="22.95" customHeight="1" x14ac:dyDescent="0.3">
      <c r="A49" s="78" t="s">
        <v>56</v>
      </c>
      <c r="B49" s="37">
        <v>14227.24</v>
      </c>
      <c r="C49" s="37">
        <v>0</v>
      </c>
      <c r="D49" s="37">
        <v>0</v>
      </c>
      <c r="E49" s="37">
        <v>4311.8599999999997</v>
      </c>
      <c r="F49" s="37">
        <v>0</v>
      </c>
      <c r="G49" s="37">
        <v>0</v>
      </c>
      <c r="H49" s="37">
        <v>6170.5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1077.1600000000001</v>
      </c>
      <c r="R49" s="37">
        <v>3017.88</v>
      </c>
      <c r="S49" s="37">
        <v>40773.64</v>
      </c>
      <c r="T49" s="37">
        <v>0</v>
      </c>
      <c r="U49" s="37">
        <v>46232</v>
      </c>
      <c r="V49" s="37">
        <v>0</v>
      </c>
      <c r="W49" s="37">
        <v>0</v>
      </c>
      <c r="X49" s="37">
        <v>992</v>
      </c>
      <c r="Y49" s="37">
        <v>0</v>
      </c>
      <c r="Z49" s="37">
        <v>0</v>
      </c>
      <c r="AA49" s="37">
        <v>0</v>
      </c>
      <c r="AB49" s="37">
        <v>0</v>
      </c>
      <c r="AC49" s="37">
        <v>0</v>
      </c>
      <c r="AD49" s="37">
        <v>0</v>
      </c>
      <c r="AE49" s="37">
        <v>0</v>
      </c>
      <c r="AF49" s="37">
        <v>0</v>
      </c>
      <c r="AG49" s="37">
        <v>0</v>
      </c>
      <c r="AH49" s="37">
        <v>1900.02</v>
      </c>
      <c r="AI49" s="69">
        <f t="shared" si="1"/>
        <v>118702.3</v>
      </c>
      <c r="AJ49" s="56"/>
    </row>
    <row r="50" spans="1:36" s="31" customFormat="1" ht="22.95" customHeight="1" x14ac:dyDescent="0.3">
      <c r="A50" s="82" t="s">
        <v>22</v>
      </c>
      <c r="B50" s="37">
        <v>7834.82</v>
      </c>
      <c r="C50" s="37">
        <v>16475.7</v>
      </c>
      <c r="D50" s="37">
        <v>0</v>
      </c>
      <c r="E50" s="37">
        <v>0</v>
      </c>
      <c r="F50" s="37">
        <v>0</v>
      </c>
      <c r="G50" s="37">
        <v>0</v>
      </c>
      <c r="H50" s="37">
        <v>29936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25446.41</v>
      </c>
      <c r="O50" s="37">
        <v>0</v>
      </c>
      <c r="P50" s="37">
        <v>0</v>
      </c>
      <c r="Q50" s="37">
        <v>2429.16</v>
      </c>
      <c r="R50" s="37">
        <v>1269</v>
      </c>
      <c r="S50" s="37">
        <v>244210.6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v>0</v>
      </c>
      <c r="AD50" s="37">
        <v>0</v>
      </c>
      <c r="AE50" s="37">
        <v>0</v>
      </c>
      <c r="AF50" s="37">
        <v>0</v>
      </c>
      <c r="AG50" s="37">
        <v>0</v>
      </c>
      <c r="AH50" s="37">
        <v>622.08000000000004</v>
      </c>
      <c r="AI50" s="69">
        <f t="shared" si="1"/>
        <v>328223.77</v>
      </c>
      <c r="AJ50" s="56"/>
    </row>
    <row r="51" spans="1:36" s="31" customFormat="1" ht="22.95" customHeight="1" x14ac:dyDescent="0.3">
      <c r="A51" s="82" t="s">
        <v>48</v>
      </c>
      <c r="B51" s="37">
        <v>5057.09</v>
      </c>
      <c r="C51" s="37">
        <v>1358.48</v>
      </c>
      <c r="D51" s="37">
        <v>0</v>
      </c>
      <c r="E51" s="37">
        <v>4060.48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12000</v>
      </c>
      <c r="N51" s="37">
        <f>8999.84+14287.65+4156.6</f>
        <v>27444.089999999997</v>
      </c>
      <c r="O51" s="37">
        <v>291.26</v>
      </c>
      <c r="P51" s="37">
        <v>0</v>
      </c>
      <c r="Q51" s="37">
        <v>0</v>
      </c>
      <c r="R51" s="37">
        <v>537</v>
      </c>
      <c r="S51" s="37">
        <v>716.04</v>
      </c>
      <c r="T51" s="37">
        <v>0</v>
      </c>
      <c r="U51" s="37">
        <v>0</v>
      </c>
      <c r="V51" s="37">
        <v>0</v>
      </c>
      <c r="W51" s="37">
        <v>0</v>
      </c>
      <c r="X51" s="37">
        <v>0</v>
      </c>
      <c r="Y51" s="37">
        <v>0</v>
      </c>
      <c r="Z51" s="37">
        <v>0</v>
      </c>
      <c r="AA51" s="37">
        <v>0</v>
      </c>
      <c r="AB51" s="37">
        <v>0</v>
      </c>
      <c r="AC51" s="37">
        <v>0</v>
      </c>
      <c r="AD51" s="37">
        <v>0</v>
      </c>
      <c r="AE51" s="37">
        <v>0</v>
      </c>
      <c r="AF51" s="37">
        <v>0</v>
      </c>
      <c r="AG51" s="37">
        <v>0</v>
      </c>
      <c r="AH51" s="37">
        <v>6919.19</v>
      </c>
      <c r="AI51" s="69">
        <f t="shared" si="1"/>
        <v>58383.630000000005</v>
      </c>
      <c r="AJ51" s="58"/>
    </row>
    <row r="52" spans="1:36" ht="22.95" customHeight="1" x14ac:dyDescent="0.3">
      <c r="A52" s="78" t="s">
        <v>23</v>
      </c>
      <c r="B52" s="37">
        <v>0</v>
      </c>
      <c r="C52" s="37">
        <v>0</v>
      </c>
      <c r="D52" s="37">
        <v>15757.62</v>
      </c>
      <c r="E52" s="37">
        <v>0</v>
      </c>
      <c r="F52" s="37">
        <v>0</v>
      </c>
      <c r="G52" s="37">
        <v>0</v>
      </c>
      <c r="H52" s="37">
        <v>4436.3999999999996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1130.7</v>
      </c>
      <c r="O52" s="37">
        <v>0</v>
      </c>
      <c r="P52" s="37">
        <v>0</v>
      </c>
      <c r="Q52" s="37">
        <v>2853.09</v>
      </c>
      <c r="R52" s="37">
        <v>823.49</v>
      </c>
      <c r="S52" s="37">
        <v>41468.980000000003</v>
      </c>
      <c r="T52" s="37">
        <v>0</v>
      </c>
      <c r="U52" s="37">
        <v>5333</v>
      </c>
      <c r="V52" s="37">
        <v>0</v>
      </c>
      <c r="W52" s="37">
        <v>0</v>
      </c>
      <c r="X52" s="37">
        <v>120</v>
      </c>
      <c r="Y52" s="37">
        <v>0</v>
      </c>
      <c r="Z52" s="37">
        <v>0</v>
      </c>
      <c r="AA52" s="37">
        <v>0</v>
      </c>
      <c r="AB52" s="37">
        <v>0</v>
      </c>
      <c r="AC52" s="37">
        <v>110136.56</v>
      </c>
      <c r="AD52" s="37">
        <v>0</v>
      </c>
      <c r="AE52" s="37">
        <v>0</v>
      </c>
      <c r="AF52" s="37">
        <v>0</v>
      </c>
      <c r="AG52" s="37">
        <v>0</v>
      </c>
      <c r="AH52" s="37">
        <v>0</v>
      </c>
      <c r="AI52" s="69">
        <f t="shared" si="1"/>
        <v>182059.84</v>
      </c>
      <c r="AJ52" s="57"/>
    </row>
    <row r="53" spans="1:36" ht="22.95" customHeight="1" x14ac:dyDescent="0.3">
      <c r="A53" s="78" t="s">
        <v>24</v>
      </c>
      <c r="B53" s="37">
        <f>2202.48+458.82+69</f>
        <v>2730.3</v>
      </c>
      <c r="C53" s="37">
        <v>1489.99</v>
      </c>
      <c r="D53" s="37">
        <v>0</v>
      </c>
      <c r="E53" s="37">
        <v>14655.1</v>
      </c>
      <c r="F53" s="37">
        <v>0</v>
      </c>
      <c r="G53" s="37">
        <v>0</v>
      </c>
      <c r="H53" s="37">
        <v>11292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86.16</v>
      </c>
      <c r="O53" s="37">
        <v>0</v>
      </c>
      <c r="P53" s="37">
        <v>0</v>
      </c>
      <c r="Q53" s="37">
        <v>3250.67</v>
      </c>
      <c r="R53" s="37">
        <v>999.26</v>
      </c>
      <c r="S53" s="37">
        <v>58895.12</v>
      </c>
      <c r="T53" s="37">
        <v>0</v>
      </c>
      <c r="U53" s="37">
        <v>0</v>
      </c>
      <c r="V53" s="37">
        <v>0</v>
      </c>
      <c r="W53" s="37">
        <v>22650</v>
      </c>
      <c r="X53" s="37">
        <v>0</v>
      </c>
      <c r="Y53" s="37">
        <v>0</v>
      </c>
      <c r="Z53" s="37">
        <v>0</v>
      </c>
      <c r="AA53" s="37">
        <v>0</v>
      </c>
      <c r="AB53" s="37">
        <v>0</v>
      </c>
      <c r="AC53" s="37">
        <v>0</v>
      </c>
      <c r="AD53" s="37">
        <v>0</v>
      </c>
      <c r="AE53" s="37">
        <v>0</v>
      </c>
      <c r="AF53" s="37">
        <v>0</v>
      </c>
      <c r="AG53" s="37">
        <v>0</v>
      </c>
      <c r="AH53" s="37">
        <v>19989.7</v>
      </c>
      <c r="AI53" s="69">
        <f t="shared" si="1"/>
        <v>136038.30000000002</v>
      </c>
      <c r="AJ53" s="57"/>
    </row>
    <row r="54" spans="1:36" ht="22.95" customHeight="1" x14ac:dyDescent="0.3">
      <c r="A54" s="78" t="s">
        <v>25</v>
      </c>
      <c r="B54" s="37">
        <v>8991.3799999999992</v>
      </c>
      <c r="C54" s="37">
        <v>18053.830000000002</v>
      </c>
      <c r="D54" s="37">
        <v>0</v>
      </c>
      <c r="E54" s="37">
        <v>11066.28</v>
      </c>
      <c r="F54" s="37">
        <v>0</v>
      </c>
      <c r="G54" s="37">
        <v>6586.83</v>
      </c>
      <c r="H54" s="37">
        <f>840.34+10615.44</f>
        <v>11455.78</v>
      </c>
      <c r="I54" s="37">
        <v>0</v>
      </c>
      <c r="J54" s="37">
        <v>0</v>
      </c>
      <c r="K54" s="37">
        <v>0</v>
      </c>
      <c r="L54" s="37">
        <v>12000</v>
      </c>
      <c r="M54" s="37">
        <v>0</v>
      </c>
      <c r="N54" s="37">
        <f>16032.54+2431.65+21688.75</f>
        <v>40152.94</v>
      </c>
      <c r="O54" s="37">
        <v>0</v>
      </c>
      <c r="P54" s="37">
        <v>0</v>
      </c>
      <c r="Q54" s="37">
        <v>6802.87</v>
      </c>
      <c r="R54" s="37">
        <f>723.03+0.08</f>
        <v>723.11</v>
      </c>
      <c r="S54" s="37">
        <v>26561</v>
      </c>
      <c r="T54" s="37">
        <v>0</v>
      </c>
      <c r="U54" s="37">
        <v>37773</v>
      </c>
      <c r="V54" s="37">
        <v>0</v>
      </c>
      <c r="W54" s="37">
        <v>0</v>
      </c>
      <c r="X54" s="37">
        <v>851</v>
      </c>
      <c r="Y54" s="37">
        <v>0</v>
      </c>
      <c r="Z54" s="37">
        <v>0</v>
      </c>
      <c r="AA54" s="37">
        <v>0</v>
      </c>
      <c r="AB54" s="37">
        <v>0</v>
      </c>
      <c r="AC54" s="37">
        <v>4.57</v>
      </c>
      <c r="AD54" s="37">
        <v>0</v>
      </c>
      <c r="AE54" s="37">
        <v>0</v>
      </c>
      <c r="AF54" s="37">
        <v>0</v>
      </c>
      <c r="AG54" s="37">
        <v>0</v>
      </c>
      <c r="AH54" s="37">
        <v>4301.88</v>
      </c>
      <c r="AI54" s="69">
        <f>SUM(B54:AH54)</f>
        <v>185324.47000000003</v>
      </c>
      <c r="AJ54" s="57"/>
    </row>
    <row r="55" spans="1:36" ht="22.95" customHeight="1" x14ac:dyDescent="0.3">
      <c r="A55" s="78" t="s">
        <v>26</v>
      </c>
      <c r="B55" s="37">
        <v>0</v>
      </c>
      <c r="C55" s="37">
        <v>0</v>
      </c>
      <c r="D55" s="37">
        <v>0</v>
      </c>
      <c r="E55" s="37">
        <v>7460.07</v>
      </c>
      <c r="F55" s="37">
        <v>0</v>
      </c>
      <c r="G55" s="37">
        <v>1860</v>
      </c>
      <c r="H55" s="37">
        <v>3614.04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3580.37</v>
      </c>
      <c r="R55" s="37">
        <v>706.51</v>
      </c>
      <c r="S55" s="37">
        <v>147084</v>
      </c>
      <c r="T55" s="37">
        <v>0</v>
      </c>
      <c r="U55" s="37">
        <v>0</v>
      </c>
      <c r="V55" s="37">
        <v>0</v>
      </c>
      <c r="W55" s="37">
        <v>0</v>
      </c>
      <c r="X55" s="37">
        <v>0</v>
      </c>
      <c r="Y55" s="37">
        <v>0</v>
      </c>
      <c r="Z55" s="37">
        <v>0</v>
      </c>
      <c r="AA55" s="37">
        <v>0</v>
      </c>
      <c r="AB55" s="37">
        <v>0</v>
      </c>
      <c r="AC55" s="37">
        <v>27.19</v>
      </c>
      <c r="AD55" s="37">
        <v>0</v>
      </c>
      <c r="AE55" s="37">
        <v>0</v>
      </c>
      <c r="AF55" s="37">
        <v>0</v>
      </c>
      <c r="AG55" s="37">
        <v>0</v>
      </c>
      <c r="AH55" s="37">
        <v>0</v>
      </c>
      <c r="AI55" s="69">
        <f t="shared" si="1"/>
        <v>164332.18</v>
      </c>
    </row>
    <row r="56" spans="1:36" ht="22.95" customHeight="1" x14ac:dyDescent="0.3">
      <c r="A56" s="78" t="s">
        <v>27</v>
      </c>
      <c r="B56" s="37">
        <v>0</v>
      </c>
      <c r="C56" s="37">
        <v>0</v>
      </c>
      <c r="D56" s="37">
        <v>657.74</v>
      </c>
      <c r="E56" s="37">
        <v>980.09</v>
      </c>
      <c r="F56" s="37">
        <v>0</v>
      </c>
      <c r="G56" s="37">
        <v>0</v>
      </c>
      <c r="H56" s="37">
        <v>2000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1568.92</v>
      </c>
      <c r="R56" s="37">
        <v>825.04</v>
      </c>
      <c r="S56" s="37">
        <v>2725.97</v>
      </c>
      <c r="T56" s="37">
        <v>0</v>
      </c>
      <c r="U56" s="37">
        <v>0</v>
      </c>
      <c r="V56" s="37">
        <v>0</v>
      </c>
      <c r="W56" s="37">
        <v>0</v>
      </c>
      <c r="X56" s="37">
        <v>0</v>
      </c>
      <c r="Y56" s="37">
        <v>0</v>
      </c>
      <c r="Z56" s="37">
        <v>0</v>
      </c>
      <c r="AA56" s="37">
        <v>0</v>
      </c>
      <c r="AB56" s="37">
        <v>0</v>
      </c>
      <c r="AC56" s="37">
        <v>3499.61</v>
      </c>
      <c r="AD56" s="37">
        <v>0</v>
      </c>
      <c r="AE56" s="37">
        <v>0</v>
      </c>
      <c r="AF56" s="37">
        <v>0</v>
      </c>
      <c r="AG56" s="37">
        <v>0</v>
      </c>
      <c r="AH56" s="37">
        <v>275.02999999999997</v>
      </c>
      <c r="AI56" s="69">
        <f t="shared" si="1"/>
        <v>12532.400000000001</v>
      </c>
    </row>
    <row r="57" spans="1:36" ht="22.95" customHeight="1" x14ac:dyDescent="0.3">
      <c r="A57" s="83" t="s">
        <v>28</v>
      </c>
      <c r="B57" s="38">
        <v>0</v>
      </c>
      <c r="C57" s="38">
        <v>558.91999999999996</v>
      </c>
      <c r="D57" s="38">
        <v>815.14</v>
      </c>
      <c r="E57" s="38">
        <v>1976.49</v>
      </c>
      <c r="F57" s="38">
        <v>0</v>
      </c>
      <c r="G57" s="38">
        <v>0</v>
      </c>
      <c r="H57" s="38">
        <v>6576.84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3704.52</v>
      </c>
      <c r="R57" s="38">
        <v>412.18</v>
      </c>
      <c r="S57" s="38">
        <v>14244.17</v>
      </c>
      <c r="T57" s="38">
        <v>3583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151461.57</v>
      </c>
      <c r="AD57" s="38">
        <v>0</v>
      </c>
      <c r="AE57" s="38">
        <v>0</v>
      </c>
      <c r="AF57" s="38">
        <v>0</v>
      </c>
      <c r="AG57" s="38">
        <v>0</v>
      </c>
      <c r="AH57" s="38">
        <v>0</v>
      </c>
      <c r="AI57" s="69">
        <f t="shared" si="1"/>
        <v>183332.83000000002</v>
      </c>
    </row>
    <row r="58" spans="1:36" ht="22.95" customHeight="1" thickBot="1" x14ac:dyDescent="0.35">
      <c r="A58" s="83" t="s">
        <v>112</v>
      </c>
      <c r="B58" s="38">
        <v>175961.29</v>
      </c>
      <c r="C58" s="38">
        <v>51206.36</v>
      </c>
      <c r="D58" s="38">
        <v>912623.36</v>
      </c>
      <c r="E58" s="38">
        <v>423409.52</v>
      </c>
      <c r="F58" s="38">
        <v>0</v>
      </c>
      <c r="G58" s="38">
        <v>246287.22</v>
      </c>
      <c r="H58" s="38">
        <v>237096.47</v>
      </c>
      <c r="I58" s="38">
        <v>83467.72</v>
      </c>
      <c r="J58" s="38">
        <v>0</v>
      </c>
      <c r="K58" s="38">
        <v>0</v>
      </c>
      <c r="L58" s="38">
        <v>0</v>
      </c>
      <c r="M58" s="38">
        <v>0</v>
      </c>
      <c r="N58" s="38">
        <v>380817.33</v>
      </c>
      <c r="O58" s="38">
        <v>92123.19</v>
      </c>
      <c r="P58" s="38">
        <v>4394.68</v>
      </c>
      <c r="Q58" s="38">
        <v>299567.08</v>
      </c>
      <c r="R58" s="38">
        <v>11958.24</v>
      </c>
      <c r="S58" s="38">
        <v>74957436.920000002</v>
      </c>
      <c r="T58" s="38">
        <v>466504.59</v>
      </c>
      <c r="U58" s="38">
        <v>6229941</v>
      </c>
      <c r="V58" s="38">
        <v>321895</v>
      </c>
      <c r="W58" s="38">
        <v>98</v>
      </c>
      <c r="X58" s="38">
        <v>140174</v>
      </c>
      <c r="Y58" s="38">
        <v>338028.48</v>
      </c>
      <c r="Z58" s="38">
        <v>0</v>
      </c>
      <c r="AA58" s="38">
        <v>0</v>
      </c>
      <c r="AB58" s="38">
        <v>0</v>
      </c>
      <c r="AC58" s="38">
        <v>6419.2</v>
      </c>
      <c r="AD58" s="38">
        <v>0</v>
      </c>
      <c r="AE58" s="38">
        <v>75051.759999999995</v>
      </c>
      <c r="AF58" s="38">
        <v>0</v>
      </c>
      <c r="AG58" s="38">
        <v>0</v>
      </c>
      <c r="AH58" s="38">
        <v>1461396.46</v>
      </c>
      <c r="AI58" s="63">
        <f t="shared" si="1"/>
        <v>86915857.870000005</v>
      </c>
    </row>
    <row r="59" spans="1:36" ht="22.95" customHeight="1" thickBot="1" x14ac:dyDescent="0.35">
      <c r="A59" s="84" t="s">
        <v>33</v>
      </c>
      <c r="B59" s="48">
        <f>SUM(B10:B58)</f>
        <v>810062.45999999985</v>
      </c>
      <c r="C59" s="48">
        <f t="shared" ref="C59:M59" si="2">SUM(C10:C58)</f>
        <v>269908.01000000007</v>
      </c>
      <c r="D59" s="48">
        <f t="shared" si="2"/>
        <v>1128512.1200000001</v>
      </c>
      <c r="E59" s="48">
        <f t="shared" si="2"/>
        <v>1103005.19</v>
      </c>
      <c r="F59" s="48">
        <f t="shared" si="2"/>
        <v>0</v>
      </c>
      <c r="G59" s="48">
        <f t="shared" si="2"/>
        <v>320491.57</v>
      </c>
      <c r="H59" s="48">
        <f t="shared" si="2"/>
        <v>1123832.94</v>
      </c>
      <c r="I59" s="48">
        <f t="shared" si="2"/>
        <v>96150.38</v>
      </c>
      <c r="J59" s="48">
        <f t="shared" si="2"/>
        <v>0</v>
      </c>
      <c r="K59" s="48">
        <f t="shared" si="2"/>
        <v>0</v>
      </c>
      <c r="L59" s="48">
        <f t="shared" si="2"/>
        <v>30444</v>
      </c>
      <c r="M59" s="48">
        <f t="shared" si="2"/>
        <v>68839.91</v>
      </c>
      <c r="N59" s="48">
        <f t="shared" ref="N59" si="3">SUM(N10:N58)</f>
        <v>2812144.2200000007</v>
      </c>
      <c r="O59" s="48">
        <f>SUM(O10:O58)</f>
        <v>154922.94</v>
      </c>
      <c r="P59" s="48">
        <f t="shared" ref="P59" si="4">SUM(P10:P58)</f>
        <v>69139.23</v>
      </c>
      <c r="Q59" s="48">
        <f t="shared" ref="Q59:R59" si="5">SUM(Q10:Q58)</f>
        <v>520935.05000000005</v>
      </c>
      <c r="R59" s="48">
        <f t="shared" si="5"/>
        <v>78022.770000000019</v>
      </c>
      <c r="S59" s="48">
        <f t="shared" ref="S59" si="6">SUM(S10:S58)</f>
        <v>78745866.760000005</v>
      </c>
      <c r="T59" s="48">
        <f t="shared" ref="T59" si="7">SUM(T10:T58)</f>
        <v>562326.28</v>
      </c>
      <c r="U59" s="48">
        <f t="shared" ref="U59:V59" si="8">SUM(U10:U58)</f>
        <v>8541409</v>
      </c>
      <c r="V59" s="48">
        <f t="shared" si="8"/>
        <v>351105</v>
      </c>
      <c r="W59" s="48">
        <f t="shared" ref="W59" si="9">SUM(W10:W58)</f>
        <v>32483</v>
      </c>
      <c r="X59" s="48">
        <f t="shared" ref="X59:AB59" si="10">SUM(X10:X58)</f>
        <v>191525</v>
      </c>
      <c r="Y59" s="48">
        <f t="shared" si="10"/>
        <v>338028.48</v>
      </c>
      <c r="Z59" s="48">
        <f t="shared" si="10"/>
        <v>0</v>
      </c>
      <c r="AA59" s="48">
        <f t="shared" si="10"/>
        <v>0</v>
      </c>
      <c r="AB59" s="48">
        <f t="shared" si="10"/>
        <v>0</v>
      </c>
      <c r="AC59" s="48">
        <f t="shared" ref="AC59:AD59" si="11">SUM(AC10:AC58)</f>
        <v>364596.23000000004</v>
      </c>
      <c r="AD59" s="48">
        <f t="shared" si="11"/>
        <v>0</v>
      </c>
      <c r="AE59" s="48">
        <f>SUM(AE10:AE58)</f>
        <v>75051.759999999995</v>
      </c>
      <c r="AF59" s="48">
        <f t="shared" ref="AF59" si="12">SUM(AF10:AF58)</f>
        <v>0</v>
      </c>
      <c r="AG59" s="48">
        <f t="shared" ref="AG59:AH59" si="13">SUM(AG10:AG58)</f>
        <v>0</v>
      </c>
      <c r="AH59" s="48">
        <f t="shared" si="13"/>
        <v>1695469.25</v>
      </c>
      <c r="AI59" s="49">
        <f t="shared" si="1"/>
        <v>99484271.550000027</v>
      </c>
    </row>
    <row r="60" spans="1:36" ht="22.95" customHeight="1" x14ac:dyDescent="0.3">
      <c r="A60" s="24"/>
      <c r="B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</row>
    <row r="61" spans="1:36" ht="22.95" customHeight="1" x14ac:dyDescent="0.3">
      <c r="A61" s="24"/>
      <c r="B61" s="70"/>
      <c r="C61" s="29"/>
      <c r="D61" s="29"/>
      <c r="E61" s="29"/>
      <c r="G61" s="29"/>
      <c r="H61" s="70"/>
      <c r="I61" s="70"/>
      <c r="J61" s="32"/>
      <c r="K61" s="32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32"/>
      <c r="AH61" s="70"/>
      <c r="AI61" s="70"/>
    </row>
    <row r="62" spans="1:36" ht="22.95" customHeight="1" x14ac:dyDescent="0.3">
      <c r="A62" s="24"/>
      <c r="B62" s="70"/>
      <c r="C62" s="29"/>
      <c r="D62" s="29"/>
      <c r="E62" s="29"/>
      <c r="G62" s="29"/>
      <c r="H62" s="70"/>
      <c r="I62" s="32"/>
      <c r="J62" s="32"/>
      <c r="K62" s="32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</row>
    <row r="63" spans="1:36" ht="22.95" customHeight="1" x14ac:dyDescent="0.3">
      <c r="A63" s="24"/>
      <c r="B63" s="32"/>
      <c r="C63" s="29"/>
      <c r="D63" s="29"/>
      <c r="H63" s="70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</row>
    <row r="64" spans="1:36" ht="22.95" customHeight="1" x14ac:dyDescent="0.35">
      <c r="A64" s="22"/>
      <c r="B64" s="52" t="s">
        <v>35</v>
      </c>
      <c r="C64" s="52"/>
      <c r="D64" s="53"/>
      <c r="E64" s="54"/>
      <c r="F64" s="54"/>
      <c r="G64" s="54"/>
      <c r="H64" s="53"/>
      <c r="I64" s="54"/>
      <c r="J64" s="54"/>
      <c r="K64" s="35"/>
      <c r="L64" s="55"/>
      <c r="M64" s="35"/>
      <c r="N64" s="65" t="s">
        <v>64</v>
      </c>
      <c r="O64" s="35"/>
      <c r="P64" s="25"/>
      <c r="Q64" s="32"/>
      <c r="R64" s="33"/>
      <c r="S64" s="33"/>
      <c r="T64" s="25"/>
      <c r="U64" s="25"/>
      <c r="V64" s="25"/>
      <c r="W64" s="33"/>
      <c r="X64" s="33"/>
      <c r="Y64" s="25"/>
      <c r="Z64" s="25"/>
      <c r="AA64" s="25"/>
      <c r="AB64" s="25"/>
      <c r="AF64" s="25"/>
      <c r="AG64" s="25"/>
      <c r="AH64" s="33"/>
      <c r="AI64" s="33"/>
    </row>
    <row r="65" spans="1:35" ht="22.95" customHeight="1" x14ac:dyDescent="0.35">
      <c r="A65" s="22"/>
      <c r="B65" s="52" t="s">
        <v>65</v>
      </c>
      <c r="C65" s="52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65" t="s">
        <v>63</v>
      </c>
      <c r="O65" s="54"/>
      <c r="AI65" s="29"/>
    </row>
    <row r="66" spans="1:35" ht="22.95" customHeight="1" x14ac:dyDescent="0.3">
      <c r="N66" s="66"/>
    </row>
    <row r="67" spans="1:35" ht="22.95" customHeight="1" x14ac:dyDescent="0.3">
      <c r="B67" s="29">
        <f>50808.93+298606.1+24694.04+435953.39</f>
        <v>810062.46</v>
      </c>
      <c r="N67" s="21">
        <f>2630383.11+181761.11</f>
        <v>2812144.2199999997</v>
      </c>
      <c r="AC67" s="21">
        <f>189620.17+172670.26+806.97+1498.83</f>
        <v>364596.23000000004</v>
      </c>
      <c r="AE67" s="29"/>
    </row>
    <row r="68" spans="1:35" ht="22.95" customHeight="1" x14ac:dyDescent="0.3">
      <c r="B68" s="29"/>
      <c r="AC68" s="29"/>
    </row>
    <row r="70" spans="1:35" ht="22.95" customHeight="1" x14ac:dyDescent="0.3">
      <c r="B70" s="29"/>
      <c r="AC70" s="29"/>
    </row>
  </sheetData>
  <mergeCells count="5">
    <mergeCell ref="AJ35:AJ37"/>
    <mergeCell ref="A3:AI3"/>
    <mergeCell ref="B8:AH8"/>
    <mergeCell ref="AI8:AI9"/>
    <mergeCell ref="A8:A9"/>
  </mergeCells>
  <phoneticPr fontId="0" type="noConversion"/>
  <printOptions horizontalCentered="1"/>
  <pageMargins left="0.196850393700787" right="0.196850393700787" top="0.15748031496063" bottom="0.15748031496063" header="0.31496062992126" footer="0.31496062992126"/>
  <pageSetup paperSize="9"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VENITURI Anexa 16</vt:lpstr>
      <vt:lpstr>CHELTUIELI Anexa 16</vt:lpstr>
      <vt:lpstr>'CHELTUIELI Anexa 16'!Print_Area</vt:lpstr>
      <vt:lpstr>'VENITURI Anexa 16'!Print_Area</vt:lpstr>
      <vt:lpstr>'VENITURI Anexa 16'!Print_Titles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Daniel Popa</cp:lastModifiedBy>
  <cp:lastPrinted>2024-03-25T08:46:51Z</cp:lastPrinted>
  <dcterms:created xsi:type="dcterms:W3CDTF">2016-04-25T15:17:04Z</dcterms:created>
  <dcterms:modified xsi:type="dcterms:W3CDTF">2024-03-26T13:00:15Z</dcterms:modified>
</cp:coreProperties>
</file>